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030" activeTab="0"/>
  </bookViews>
  <sheets>
    <sheet name="Results" sheetId="1" r:id="rId1"/>
    <sheet name="Club Trophy" sheetId="2" r:id="rId2"/>
  </sheets>
  <definedNames>
    <definedName name="_xlnm.Print_Area" localSheetId="0">'Results'!$A$1:$V$47</definedName>
  </definedNames>
  <calcPr fullCalcOnLoad="1"/>
</workbook>
</file>

<file path=xl/sharedStrings.xml><?xml version="1.0" encoding="utf-8"?>
<sst xmlns="http://schemas.openxmlformats.org/spreadsheetml/2006/main" count="117" uniqueCount="56">
  <si>
    <t>Race Results</t>
  </si>
  <si>
    <t>Albert Park Road 15K</t>
  </si>
  <si>
    <t>Bundoora CC 12K</t>
  </si>
  <si>
    <t>Burnley    1/2 Mara</t>
  </si>
  <si>
    <t>No. Races out of 9</t>
  </si>
  <si>
    <t>Time</t>
  </si>
  <si>
    <t>Place</t>
  </si>
  <si>
    <t>Distance</t>
  </si>
  <si>
    <t>Men</t>
  </si>
  <si>
    <t>James Atkinson</t>
  </si>
  <si>
    <t>John Hand</t>
  </si>
  <si>
    <t>John Nolan</t>
  </si>
  <si>
    <t>Michael Harvey</t>
  </si>
  <si>
    <t>Peter Hannaford</t>
  </si>
  <si>
    <t>No. Waverley Runners</t>
  </si>
  <si>
    <t>Total Field</t>
  </si>
  <si>
    <t>Women</t>
  </si>
  <si>
    <t>Lowest</t>
  </si>
  <si>
    <t>TEAM RESULTS</t>
  </si>
  <si>
    <t>Points</t>
  </si>
  <si>
    <t>Division 2</t>
  </si>
  <si>
    <t>Total</t>
  </si>
  <si>
    <t>The Club Trophy Formula</t>
  </si>
  <si>
    <t>Points are awarded each race for the percentage of the field that was not ahead of you.</t>
  </si>
  <si>
    <t>The actuarial formula is:</t>
  </si>
  <si>
    <t>100 x ( T - P + 1 ) / T</t>
  </si>
  <si>
    <t>where T is the total field, and P is your place</t>
  </si>
  <si>
    <t>For example in a field of 100 runners:</t>
  </si>
  <si>
    <t>if you came 1st you would score 100 points</t>
  </si>
  <si>
    <t>if you came 100th you would score 1 point</t>
  </si>
  <si>
    <t>if you came 27th you would score 74 points</t>
  </si>
  <si>
    <t xml:space="preserve">The formula provides a pretty fair comparative score for athletes of both sexes and in various age groups. </t>
  </si>
  <si>
    <t>The Coliban relay is allocated the average of your best 3 other races.</t>
  </si>
  <si>
    <t>You are allowed to drop your worst race, ie. the best 8 out of 9 count towards this prestigious award.</t>
  </si>
  <si>
    <t>Division 7</t>
  </si>
  <si>
    <t>Result Dropped</t>
  </si>
  <si>
    <t>Bendigo Coliban Relay</t>
  </si>
  <si>
    <t>Warren Holst</t>
  </si>
  <si>
    <t>Chris Knott</t>
  </si>
  <si>
    <t>Sandown Road 10K</t>
  </si>
  <si>
    <t>Sandown Road Relays</t>
  </si>
  <si>
    <t>If you win you will score 100. If you run midfield you will score 50. If you finish last you will score close to zero.</t>
  </si>
  <si>
    <t xml:space="preserve">Season </t>
  </si>
  <si>
    <t>Clyde Riddoch</t>
  </si>
  <si>
    <t>Bundoora CC 4K</t>
  </si>
  <si>
    <t>Michael Young</t>
  </si>
  <si>
    <t>2004 WAVERLEY WINTER TROPHY</t>
  </si>
  <si>
    <t>David Ward</t>
  </si>
  <si>
    <t>Yarra Bend CC Relays</t>
  </si>
  <si>
    <t>Bendigo CC 8K</t>
  </si>
  <si>
    <t>Frankston CC 16K</t>
  </si>
  <si>
    <t>James McEniry</t>
  </si>
  <si>
    <t>Athletics Waverley - 2005 Winter Season Results</t>
  </si>
  <si>
    <t>Athletics Waverley - 2005 Cross Country Points</t>
  </si>
  <si>
    <t>Tan Relay</t>
  </si>
  <si>
    <t>Best 9 of 10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</si>
</sst>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"/>
    <numFmt numFmtId="173" formatCode="0;;"/>
    <numFmt numFmtId="174" formatCode="0.0&quot;K&quot;"/>
    <numFmt numFmtId="175" formatCode="mmmmm\-yy"/>
    <numFmt numFmtId="176" formatCode="yy"/>
    <numFmt numFmtId="177" formatCode="00"/>
    <numFmt numFmtId="178" formatCode="\+0.0%"/>
    <numFmt numFmtId="179" formatCode="\+0.0%;\-0.0%"/>
    <numFmt numFmtId="180" formatCode="0.0"/>
    <numFmt numFmtId="181" formatCode="0.000"/>
    <numFmt numFmtId="182" formatCode="0.0000"/>
    <numFmt numFmtId="183" formatCode="dd\ mmm"/>
    <numFmt numFmtId="184" formatCode="d\ mmm\ yyyy"/>
    <numFmt numFmtId="185" formatCode="d\ mmm"/>
    <numFmt numFmtId="186" formatCode="0\ &quot;U16&quot;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24"/>
      <name val="Arial"/>
      <family val="2"/>
    </font>
    <font>
      <b/>
      <u val="single"/>
      <sz val="30"/>
      <name val="Arial"/>
      <family val="2"/>
    </font>
    <font>
      <sz val="14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0" fontId="8" fillId="0" borderId="10" xfId="0" applyFont="1" applyBorder="1" applyAlignment="1">
      <alignment/>
    </xf>
    <xf numFmtId="2" fontId="9" fillId="0" borderId="11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74" fontId="0" fillId="0" borderId="14" xfId="0" applyNumberFormat="1" applyBorder="1" applyAlignment="1">
      <alignment horizontal="right"/>
    </xf>
    <xf numFmtId="1" fontId="0" fillId="0" borderId="14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73" fontId="0" fillId="0" borderId="11" xfId="0" applyNumberFormat="1" applyBorder="1" applyAlignment="1">
      <alignment horizontal="right"/>
    </xf>
    <xf numFmtId="173" fontId="0" fillId="0" borderId="12" xfId="0" applyNumberFormat="1" applyBorder="1" applyAlignment="1">
      <alignment horizontal="right"/>
    </xf>
    <xf numFmtId="1" fontId="0" fillId="0" borderId="12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1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0" fillId="0" borderId="18" xfId="0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8" fillId="0" borderId="13" xfId="0" applyFont="1" applyBorder="1" applyAlignment="1">
      <alignment/>
    </xf>
    <xf numFmtId="0" fontId="11" fillId="0" borderId="14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" fillId="0" borderId="14" xfId="0" applyFont="1" applyBorder="1" applyAlignment="1">
      <alignment horizontal="center"/>
    </xf>
    <xf numFmtId="1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21" xfId="0" applyBorder="1" applyAlignment="1">
      <alignment horizontal="left"/>
    </xf>
    <xf numFmtId="0" fontId="6" fillId="0" borderId="12" xfId="0" applyFont="1" applyBorder="1" applyAlignment="1">
      <alignment horizontal="center" wrapText="1"/>
    </xf>
    <xf numFmtId="2" fontId="0" fillId="0" borderId="21" xfId="0" applyNumberFormat="1" applyBorder="1" applyAlignment="1">
      <alignment horizontal="right" vertical="center" wrapText="1"/>
    </xf>
    <xf numFmtId="0" fontId="0" fillId="0" borderId="12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22" xfId="0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/>
    </xf>
    <xf numFmtId="2" fontId="0" fillId="0" borderId="11" xfId="0" applyNumberFormat="1" applyBorder="1" applyAlignment="1">
      <alignment/>
    </xf>
    <xf numFmtId="0" fontId="11" fillId="0" borderId="12" xfId="0" applyFont="1" applyFill="1" applyBorder="1" applyAlignment="1">
      <alignment horizontal="centerContinuous"/>
    </xf>
    <xf numFmtId="0" fontId="11" fillId="0" borderId="10" xfId="0" applyFont="1" applyFill="1" applyBorder="1" applyAlignment="1">
      <alignment horizontal="centerContinuous"/>
    </xf>
    <xf numFmtId="172" fontId="0" fillId="0" borderId="22" xfId="0" applyNumberFormat="1" applyBorder="1" applyAlignment="1">
      <alignment horizontal="center"/>
    </xf>
    <xf numFmtId="2" fontId="0" fillId="0" borderId="22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17" xfId="0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5" xfId="0" applyNumberForma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0" fillId="0" borderId="11" xfId="0" applyNumberFormat="1" applyFon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 wrapText="1"/>
    </xf>
    <xf numFmtId="183" fontId="0" fillId="0" borderId="0" xfId="0" applyNumberFormat="1" applyBorder="1" applyAlignment="1">
      <alignment horizontal="right"/>
    </xf>
    <xf numFmtId="183" fontId="0" fillId="0" borderId="14" xfId="0" applyNumberFormat="1" applyBorder="1" applyAlignment="1">
      <alignment horizontal="right"/>
    </xf>
    <xf numFmtId="185" fontId="0" fillId="0" borderId="22" xfId="0" applyNumberFormat="1" applyBorder="1" applyAlignment="1">
      <alignment horizontal="right"/>
    </xf>
    <xf numFmtId="185" fontId="0" fillId="0" borderId="0" xfId="0" applyNumberFormat="1" applyBorder="1" applyAlignment="1">
      <alignment horizontal="right"/>
    </xf>
    <xf numFmtId="185" fontId="0" fillId="0" borderId="14" xfId="0" applyNumberFormat="1" applyBorder="1" applyAlignment="1">
      <alignment horizontal="right"/>
    </xf>
    <xf numFmtId="1" fontId="0" fillId="0" borderId="14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0" fillId="0" borderId="11" xfId="0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1" fillId="0" borderId="11" xfId="0" applyFont="1" applyFill="1" applyBorder="1" applyAlignment="1">
      <alignment horizontal="centerContinuous"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 horizontal="right"/>
    </xf>
    <xf numFmtId="0" fontId="0" fillId="0" borderId="26" xfId="0" applyBorder="1" applyAlignment="1">
      <alignment horizontal="right"/>
    </xf>
    <xf numFmtId="174" fontId="0" fillId="0" borderId="26" xfId="0" applyNumberFormat="1" applyBorder="1" applyAlignment="1">
      <alignment horizontal="right"/>
    </xf>
    <xf numFmtId="1" fontId="0" fillId="0" borderId="26" xfId="0" applyNumberFormat="1" applyBorder="1" applyAlignment="1">
      <alignment horizontal="center"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 horizontal="right"/>
    </xf>
    <xf numFmtId="0" fontId="0" fillId="0" borderId="29" xfId="0" applyBorder="1" applyAlignment="1">
      <alignment horizontal="right"/>
    </xf>
    <xf numFmtId="174" fontId="0" fillId="0" borderId="29" xfId="0" applyNumberFormat="1" applyBorder="1" applyAlignment="1">
      <alignment horizontal="right"/>
    </xf>
    <xf numFmtId="1" fontId="0" fillId="0" borderId="29" xfId="0" applyNumberFormat="1" applyBorder="1" applyAlignment="1">
      <alignment horizontal="center"/>
    </xf>
    <xf numFmtId="186" fontId="0" fillId="0" borderId="29" xfId="0" applyNumberFormat="1" applyBorder="1" applyAlignment="1">
      <alignment horizontal="right"/>
    </xf>
    <xf numFmtId="0" fontId="0" fillId="0" borderId="30" xfId="0" applyBorder="1" applyAlignment="1">
      <alignment/>
    </xf>
    <xf numFmtId="2" fontId="0" fillId="0" borderId="31" xfId="0" applyNumberFormat="1" applyBorder="1" applyAlignment="1">
      <alignment horizontal="right"/>
    </xf>
    <xf numFmtId="0" fontId="0" fillId="0" borderId="32" xfId="0" applyBorder="1" applyAlignment="1">
      <alignment horizontal="right"/>
    </xf>
    <xf numFmtId="174" fontId="0" fillId="0" borderId="32" xfId="0" applyNumberFormat="1" applyBorder="1" applyAlignment="1">
      <alignment horizontal="right"/>
    </xf>
    <xf numFmtId="1" fontId="0" fillId="0" borderId="32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tabSelected="1" view="pageBreakPreview" zoomScale="60" zoomScaleNormal="60" zoomScalePageLayoutView="0" workbookViewId="0" topLeftCell="A1">
      <pane xSplit="1" topLeftCell="B1" activePane="topRight" state="frozen"/>
      <selection pane="topLeft" activeCell="A1" sqref="A1"/>
      <selection pane="topRight" activeCell="A8" sqref="A8:V17"/>
    </sheetView>
  </sheetViews>
  <sheetFormatPr defaultColWidth="9.140625" defaultRowHeight="12.75"/>
  <cols>
    <col min="1" max="1" width="20.00390625" style="0" customWidth="1"/>
    <col min="2" max="2" width="11.00390625" style="2" customWidth="1"/>
    <col min="3" max="3" width="9.8515625" style="3" customWidth="1"/>
    <col min="4" max="4" width="11.00390625" style="4" customWidth="1"/>
    <col min="5" max="5" width="9.140625" style="5" customWidth="1"/>
    <col min="6" max="6" width="9.8515625" style="4" customWidth="1"/>
    <col min="7" max="7" width="9.140625" style="5" customWidth="1"/>
    <col min="8" max="8" width="11.00390625" style="4" customWidth="1"/>
    <col min="9" max="9" width="9.140625" style="5" customWidth="1"/>
    <col min="10" max="10" width="10.421875" style="4" customWidth="1"/>
    <col min="11" max="11" width="9.140625" style="5" customWidth="1"/>
    <col min="12" max="12" width="11.57421875" style="5" customWidth="1"/>
    <col min="13" max="13" width="10.140625" style="5" customWidth="1"/>
    <col min="14" max="14" width="10.7109375" style="2" customWidth="1"/>
    <col min="15" max="15" width="9.140625" style="5" customWidth="1"/>
    <col min="16" max="16" width="9.8515625" style="4" customWidth="1"/>
    <col min="17" max="17" width="9.140625" style="5" customWidth="1"/>
    <col min="18" max="18" width="9.140625" style="4" customWidth="1"/>
    <col min="19" max="19" width="9.140625" style="5" customWidth="1"/>
    <col min="20" max="20" width="9.140625" style="4" customWidth="1"/>
    <col min="21" max="21" width="9.140625" style="5" customWidth="1"/>
    <col min="22" max="22" width="12.57421875" style="6" customWidth="1"/>
    <col min="23" max="29" width="9.140625" style="6" customWidth="1"/>
    <col min="30" max="30" width="10.28125" style="0" customWidth="1"/>
    <col min="32" max="32" width="9.57421875" style="0" customWidth="1"/>
    <col min="33" max="33" width="10.28125" style="0" customWidth="1"/>
    <col min="34" max="34" width="10.00390625" style="0" customWidth="1"/>
    <col min="37" max="37" width="11.28125" style="0" customWidth="1"/>
  </cols>
  <sheetData>
    <row r="1" ht="30">
      <c r="A1" s="1" t="s">
        <v>52</v>
      </c>
    </row>
    <row r="2" ht="37.5">
      <c r="A2" s="7"/>
    </row>
    <row r="3" spans="1:20" ht="21" customHeight="1">
      <c r="A3" t="s">
        <v>0</v>
      </c>
      <c r="F3" s="5"/>
      <c r="H3" s="5"/>
      <c r="J3" s="5"/>
      <c r="N3" s="5"/>
      <c r="P3" s="5"/>
      <c r="R3" s="5"/>
      <c r="T3" s="5"/>
    </row>
    <row r="4" spans="1:39" s="16" customFormat="1" ht="39.75" customHeight="1">
      <c r="A4" s="8"/>
      <c r="B4" s="9" t="s">
        <v>48</v>
      </c>
      <c r="C4" s="10"/>
      <c r="D4" s="9" t="s">
        <v>49</v>
      </c>
      <c r="E4" s="10"/>
      <c r="F4" s="9" t="s">
        <v>39</v>
      </c>
      <c r="G4" s="10"/>
      <c r="H4" s="9" t="s">
        <v>1</v>
      </c>
      <c r="I4" s="11"/>
      <c r="J4" s="9" t="s">
        <v>40</v>
      </c>
      <c r="K4" s="10"/>
      <c r="L4" s="9" t="s">
        <v>2</v>
      </c>
      <c r="M4" s="11"/>
      <c r="N4" s="90" t="s">
        <v>50</v>
      </c>
      <c r="O4" s="11"/>
      <c r="P4" s="9" t="s">
        <v>36</v>
      </c>
      <c r="Q4" s="11"/>
      <c r="R4" s="13" t="s">
        <v>3</v>
      </c>
      <c r="S4" s="10"/>
      <c r="T4" s="13" t="s">
        <v>54</v>
      </c>
      <c r="U4" s="10"/>
      <c r="V4" s="14" t="s">
        <v>4</v>
      </c>
      <c r="W4" s="15"/>
      <c r="X4" s="15"/>
      <c r="Y4" s="15"/>
      <c r="Z4" s="15"/>
      <c r="AA4" s="15"/>
      <c r="AB4" s="15"/>
      <c r="AC4" s="15"/>
      <c r="AD4"/>
      <c r="AE4"/>
      <c r="AF4"/>
      <c r="AG4"/>
      <c r="AH4"/>
      <c r="AI4"/>
      <c r="AJ4"/>
      <c r="AK4"/>
      <c r="AM4"/>
    </row>
    <row r="5" spans="1:39" s="3" customFormat="1" ht="12.75">
      <c r="A5" s="17"/>
      <c r="B5" s="92">
        <v>38472</v>
      </c>
      <c r="C5" s="93"/>
      <c r="D5" s="92">
        <v>38486</v>
      </c>
      <c r="E5" s="93"/>
      <c r="F5" s="92">
        <v>38500</v>
      </c>
      <c r="G5" s="93"/>
      <c r="H5" s="92">
        <v>38529</v>
      </c>
      <c r="I5" s="93"/>
      <c r="J5" s="92">
        <v>38542</v>
      </c>
      <c r="K5" s="93"/>
      <c r="L5" s="92">
        <v>38556</v>
      </c>
      <c r="M5" s="93"/>
      <c r="N5" s="92">
        <v>38570</v>
      </c>
      <c r="O5" s="93"/>
      <c r="P5" s="92">
        <v>38584</v>
      </c>
      <c r="Q5" s="93"/>
      <c r="R5" s="92">
        <v>38599</v>
      </c>
      <c r="S5" s="18"/>
      <c r="T5" s="92">
        <v>38613</v>
      </c>
      <c r="U5" s="18"/>
      <c r="V5" s="19">
        <v>38613</v>
      </c>
      <c r="W5" s="5"/>
      <c r="X5" s="5"/>
      <c r="Y5" s="5"/>
      <c r="Z5" s="5"/>
      <c r="AA5" s="5"/>
      <c r="AB5" s="5"/>
      <c r="AC5" s="5"/>
      <c r="AD5"/>
      <c r="AE5"/>
      <c r="AF5"/>
      <c r="AG5"/>
      <c r="AH5"/>
      <c r="AI5"/>
      <c r="AJ5"/>
      <c r="AK5"/>
      <c r="AM5"/>
    </row>
    <row r="6" spans="1:39" s="3" customFormat="1" ht="12.75">
      <c r="A6" s="20"/>
      <c r="B6" s="21" t="s">
        <v>5</v>
      </c>
      <c r="C6" s="22" t="s">
        <v>6</v>
      </c>
      <c r="D6" s="21" t="s">
        <v>5</v>
      </c>
      <c r="E6" s="22" t="s">
        <v>6</v>
      </c>
      <c r="F6" s="21" t="s">
        <v>5</v>
      </c>
      <c r="G6" s="22" t="s">
        <v>6</v>
      </c>
      <c r="H6" s="21" t="s">
        <v>5</v>
      </c>
      <c r="I6" s="22" t="s">
        <v>6</v>
      </c>
      <c r="J6" s="21" t="s">
        <v>5</v>
      </c>
      <c r="K6" s="22" t="s">
        <v>6</v>
      </c>
      <c r="L6" s="21" t="s">
        <v>5</v>
      </c>
      <c r="M6" s="22" t="s">
        <v>6</v>
      </c>
      <c r="N6" s="21" t="s">
        <v>5</v>
      </c>
      <c r="O6" s="22" t="s">
        <v>6</v>
      </c>
      <c r="P6" s="21" t="s">
        <v>5</v>
      </c>
      <c r="Q6" s="22" t="s">
        <v>7</v>
      </c>
      <c r="R6" s="21" t="s">
        <v>5</v>
      </c>
      <c r="S6" s="22" t="s">
        <v>6</v>
      </c>
      <c r="T6" s="21" t="s">
        <v>5</v>
      </c>
      <c r="U6" s="22" t="s">
        <v>6</v>
      </c>
      <c r="V6" s="23"/>
      <c r="W6" s="5"/>
      <c r="X6" s="5"/>
      <c r="Y6" s="5"/>
      <c r="Z6" s="5"/>
      <c r="AA6" s="5"/>
      <c r="AB6" s="5"/>
      <c r="AC6" s="5"/>
      <c r="AD6"/>
      <c r="AE6"/>
      <c r="AF6"/>
      <c r="AG6"/>
      <c r="AH6"/>
      <c r="AI6"/>
      <c r="AJ6"/>
      <c r="AK6"/>
      <c r="AM6"/>
    </row>
    <row r="7" spans="1:22" ht="12.75">
      <c r="A7" s="24" t="s">
        <v>8</v>
      </c>
      <c r="B7" s="21"/>
      <c r="C7" s="22"/>
      <c r="D7" s="21"/>
      <c r="E7" s="22"/>
      <c r="F7" s="21"/>
      <c r="G7" s="22"/>
      <c r="H7" s="21"/>
      <c r="I7" s="22"/>
      <c r="J7" s="21"/>
      <c r="K7" s="22"/>
      <c r="L7" s="21"/>
      <c r="M7" s="22"/>
      <c r="N7" s="21"/>
      <c r="O7" s="26"/>
      <c r="P7" s="21"/>
      <c r="Q7" s="22"/>
      <c r="R7" s="25"/>
      <c r="S7" s="26"/>
      <c r="T7" s="25"/>
      <c r="U7" s="26"/>
      <c r="V7" s="23"/>
    </row>
    <row r="8" spans="1:22" ht="12.75">
      <c r="A8" s="104" t="s">
        <v>9</v>
      </c>
      <c r="B8" s="105">
        <v>25.31</v>
      </c>
      <c r="C8" s="106">
        <v>350</v>
      </c>
      <c r="D8" s="105">
        <v>28.48</v>
      </c>
      <c r="E8" s="106">
        <v>57</v>
      </c>
      <c r="F8" s="105">
        <v>33.59</v>
      </c>
      <c r="G8" s="106">
        <v>63</v>
      </c>
      <c r="H8" s="105">
        <v>51.31</v>
      </c>
      <c r="I8" s="106">
        <v>30</v>
      </c>
      <c r="J8" s="105">
        <v>19.46</v>
      </c>
      <c r="K8" s="106">
        <v>34</v>
      </c>
      <c r="L8" s="105">
        <v>38.38</v>
      </c>
      <c r="M8" s="106">
        <v>23</v>
      </c>
      <c r="N8" s="105">
        <v>57.49</v>
      </c>
      <c r="O8" s="106">
        <v>20</v>
      </c>
      <c r="P8" s="105"/>
      <c r="Q8" s="107"/>
      <c r="R8" s="105">
        <v>77.45</v>
      </c>
      <c r="S8" s="106">
        <v>36</v>
      </c>
      <c r="T8" s="105">
        <v>12.17</v>
      </c>
      <c r="U8" s="106">
        <v>48</v>
      </c>
      <c r="V8" s="108">
        <f aca="true" t="shared" si="0" ref="V8:V18">COUNT(B8:U8)/2</f>
        <v>9</v>
      </c>
    </row>
    <row r="9" spans="1:22" ht="12.75">
      <c r="A9" s="109" t="s">
        <v>38</v>
      </c>
      <c r="B9" s="110">
        <v>22.02</v>
      </c>
      <c r="C9" s="111">
        <v>139</v>
      </c>
      <c r="D9" s="110">
        <v>30.37</v>
      </c>
      <c r="E9" s="111">
        <v>108</v>
      </c>
      <c r="F9" s="110"/>
      <c r="G9" s="111"/>
      <c r="H9" s="110">
        <v>56</v>
      </c>
      <c r="I9" s="111">
        <v>84</v>
      </c>
      <c r="J9" s="110">
        <v>21.53</v>
      </c>
      <c r="K9" s="111">
        <v>129</v>
      </c>
      <c r="L9" s="110">
        <v>43.37</v>
      </c>
      <c r="M9" s="111">
        <v>100</v>
      </c>
      <c r="N9" s="110"/>
      <c r="O9" s="111"/>
      <c r="P9" s="110"/>
      <c r="Q9" s="112"/>
      <c r="R9" s="110"/>
      <c r="S9" s="111"/>
      <c r="T9" s="110">
        <v>13.1</v>
      </c>
      <c r="U9" s="111">
        <v>119</v>
      </c>
      <c r="V9" s="113">
        <f t="shared" si="0"/>
        <v>6</v>
      </c>
    </row>
    <row r="10" spans="1:22" ht="12.75">
      <c r="A10" s="109" t="s">
        <v>12</v>
      </c>
      <c r="B10" s="110">
        <v>23.16</v>
      </c>
      <c r="C10" s="111">
        <v>231</v>
      </c>
      <c r="D10" s="110">
        <v>31.21</v>
      </c>
      <c r="E10" s="111">
        <v>141</v>
      </c>
      <c r="F10" s="110">
        <v>37.05</v>
      </c>
      <c r="G10" s="111">
        <v>165</v>
      </c>
      <c r="H10" s="110">
        <v>57.24</v>
      </c>
      <c r="I10" s="111">
        <v>114</v>
      </c>
      <c r="J10" s="110">
        <v>23.2</v>
      </c>
      <c r="K10" s="111">
        <v>217</v>
      </c>
      <c r="L10" s="110">
        <v>43.49</v>
      </c>
      <c r="M10" s="111">
        <v>106</v>
      </c>
      <c r="N10" s="110">
        <v>65.08</v>
      </c>
      <c r="O10" s="111">
        <v>84</v>
      </c>
      <c r="P10" s="110"/>
      <c r="Q10" s="112"/>
      <c r="R10" s="110">
        <v>81.3</v>
      </c>
      <c r="S10" s="111">
        <v>59</v>
      </c>
      <c r="T10" s="110"/>
      <c r="U10" s="111"/>
      <c r="V10" s="113">
        <f>COUNT(B10:U10)/2</f>
        <v>8</v>
      </c>
    </row>
    <row r="11" spans="1:22" ht="12.75">
      <c r="A11" s="109" t="s">
        <v>45</v>
      </c>
      <c r="B11" s="110"/>
      <c r="C11" s="111"/>
      <c r="D11" s="110">
        <v>31.35</v>
      </c>
      <c r="E11" s="111">
        <v>149</v>
      </c>
      <c r="F11" s="110">
        <v>36.53</v>
      </c>
      <c r="G11" s="111">
        <v>153</v>
      </c>
      <c r="H11" s="110">
        <v>57.31</v>
      </c>
      <c r="I11" s="111">
        <v>115</v>
      </c>
      <c r="J11" s="110">
        <v>22.02</v>
      </c>
      <c r="K11" s="111">
        <v>136</v>
      </c>
      <c r="L11" s="110">
        <v>44.28</v>
      </c>
      <c r="M11" s="111">
        <v>120</v>
      </c>
      <c r="N11" s="110">
        <v>66.48</v>
      </c>
      <c r="O11" s="111">
        <v>108</v>
      </c>
      <c r="P11" s="110"/>
      <c r="Q11" s="112"/>
      <c r="R11" s="110"/>
      <c r="S11" s="111"/>
      <c r="T11" s="110"/>
      <c r="U11" s="111"/>
      <c r="V11" s="113">
        <f t="shared" si="0"/>
        <v>6</v>
      </c>
    </row>
    <row r="12" spans="1:22" ht="12.75">
      <c r="A12" s="109" t="s">
        <v>10</v>
      </c>
      <c r="B12" s="110">
        <v>22.07</v>
      </c>
      <c r="C12" s="111">
        <v>143</v>
      </c>
      <c r="D12" s="110">
        <v>29.51</v>
      </c>
      <c r="E12" s="111">
        <v>84</v>
      </c>
      <c r="F12" s="110">
        <v>35.07</v>
      </c>
      <c r="G12" s="111">
        <v>94</v>
      </c>
      <c r="H12" s="110">
        <v>60.58</v>
      </c>
      <c r="I12" s="111">
        <v>180</v>
      </c>
      <c r="J12" s="110">
        <v>21.5</v>
      </c>
      <c r="K12" s="111">
        <v>128</v>
      </c>
      <c r="L12" s="110">
        <v>42.35</v>
      </c>
      <c r="M12" s="111">
        <v>81</v>
      </c>
      <c r="N12" s="110">
        <v>61.16</v>
      </c>
      <c r="O12" s="111">
        <v>38</v>
      </c>
      <c r="P12" s="110"/>
      <c r="Q12" s="112"/>
      <c r="R12" s="110"/>
      <c r="S12" s="111"/>
      <c r="T12" s="110">
        <v>14.58</v>
      </c>
      <c r="U12" s="111">
        <v>288</v>
      </c>
      <c r="V12" s="113">
        <f t="shared" si="0"/>
        <v>8</v>
      </c>
    </row>
    <row r="13" spans="1:22" ht="12.75">
      <c r="A13" s="109" t="s">
        <v>11</v>
      </c>
      <c r="B13" s="110">
        <v>26.19</v>
      </c>
      <c r="C13" s="111">
        <v>373</v>
      </c>
      <c r="D13" s="110"/>
      <c r="E13" s="111"/>
      <c r="F13" s="110"/>
      <c r="G13" s="111"/>
      <c r="H13" s="110"/>
      <c r="I13" s="111"/>
      <c r="J13" s="110">
        <v>26.14</v>
      </c>
      <c r="K13" s="111">
        <v>322</v>
      </c>
      <c r="L13" s="110">
        <v>52.5</v>
      </c>
      <c r="M13" s="111">
        <v>249</v>
      </c>
      <c r="N13" s="110">
        <v>80.5</v>
      </c>
      <c r="O13" s="111">
        <v>196</v>
      </c>
      <c r="P13" s="110"/>
      <c r="Q13" s="112"/>
      <c r="R13" s="110"/>
      <c r="S13" s="111"/>
      <c r="T13" s="110">
        <v>16.16</v>
      </c>
      <c r="U13" s="111">
        <v>338</v>
      </c>
      <c r="V13" s="113">
        <f t="shared" si="0"/>
        <v>5</v>
      </c>
    </row>
    <row r="14" spans="1:22" ht="12.75">
      <c r="A14" s="109" t="s">
        <v>13</v>
      </c>
      <c r="B14" s="110"/>
      <c r="C14" s="111"/>
      <c r="D14" s="110"/>
      <c r="E14" s="111"/>
      <c r="F14" s="110"/>
      <c r="G14" s="111"/>
      <c r="H14" s="110"/>
      <c r="I14" s="111"/>
      <c r="J14" s="110"/>
      <c r="K14" s="111"/>
      <c r="L14" s="110">
        <v>56.31</v>
      </c>
      <c r="M14" s="111">
        <v>275</v>
      </c>
      <c r="N14" s="110">
        <v>85.34</v>
      </c>
      <c r="O14" s="111">
        <v>209</v>
      </c>
      <c r="P14" s="110"/>
      <c r="Q14" s="112"/>
      <c r="R14" s="110">
        <v>99.44</v>
      </c>
      <c r="S14" s="111">
        <v>175</v>
      </c>
      <c r="T14" s="110"/>
      <c r="U14" s="111"/>
      <c r="V14" s="113">
        <f t="shared" si="0"/>
        <v>3</v>
      </c>
    </row>
    <row r="15" spans="1:22" ht="12.75">
      <c r="A15" s="109" t="s">
        <v>43</v>
      </c>
      <c r="B15" s="110">
        <v>29.33</v>
      </c>
      <c r="C15" s="111">
        <v>425</v>
      </c>
      <c r="D15" s="110">
        <v>41.24</v>
      </c>
      <c r="E15" s="111">
        <v>299</v>
      </c>
      <c r="F15" s="110">
        <v>51.04</v>
      </c>
      <c r="G15" s="111">
        <v>386</v>
      </c>
      <c r="H15" s="110">
        <v>81.12</v>
      </c>
      <c r="I15" s="111">
        <v>303</v>
      </c>
      <c r="J15" s="110">
        <v>32</v>
      </c>
      <c r="K15" s="111">
        <v>390</v>
      </c>
      <c r="L15" s="110">
        <v>56.44</v>
      </c>
      <c r="M15" s="111">
        <v>280</v>
      </c>
      <c r="N15" s="110"/>
      <c r="O15" s="111"/>
      <c r="P15" s="110"/>
      <c r="Q15" s="112"/>
      <c r="R15" s="110">
        <v>109.24</v>
      </c>
      <c r="S15" s="111">
        <v>194</v>
      </c>
      <c r="T15" s="110"/>
      <c r="U15" s="111"/>
      <c r="V15" s="113">
        <f t="shared" si="0"/>
        <v>7</v>
      </c>
    </row>
    <row r="16" spans="1:22" ht="12.75">
      <c r="A16" s="109" t="s">
        <v>47</v>
      </c>
      <c r="B16" s="110"/>
      <c r="C16" s="111"/>
      <c r="D16" s="110"/>
      <c r="E16" s="111"/>
      <c r="F16" s="110"/>
      <c r="G16" s="114"/>
      <c r="H16" s="110"/>
      <c r="I16" s="114"/>
      <c r="J16" s="110"/>
      <c r="K16" s="111"/>
      <c r="L16" s="110"/>
      <c r="M16" s="111"/>
      <c r="N16" s="110"/>
      <c r="O16" s="111"/>
      <c r="P16" s="110"/>
      <c r="Q16" s="112"/>
      <c r="R16" s="110"/>
      <c r="S16" s="111"/>
      <c r="T16" s="110"/>
      <c r="U16" s="111"/>
      <c r="V16" s="113">
        <f t="shared" si="0"/>
        <v>0</v>
      </c>
    </row>
    <row r="17" spans="1:22" ht="12.75">
      <c r="A17" s="115" t="s">
        <v>51</v>
      </c>
      <c r="B17" s="116"/>
      <c r="C17" s="117"/>
      <c r="D17" s="116"/>
      <c r="E17" s="117"/>
      <c r="F17" s="116"/>
      <c r="G17" s="117"/>
      <c r="H17" s="116"/>
      <c r="I17" s="117"/>
      <c r="J17" s="116"/>
      <c r="K17" s="117"/>
      <c r="L17" s="116"/>
      <c r="M17" s="117"/>
      <c r="N17" s="116"/>
      <c r="O17" s="117"/>
      <c r="P17" s="116"/>
      <c r="Q17" s="118"/>
      <c r="R17" s="116"/>
      <c r="S17" s="117"/>
      <c r="T17" s="116">
        <v>13.17</v>
      </c>
      <c r="U17" s="117">
        <v>132</v>
      </c>
      <c r="V17" s="119">
        <f t="shared" si="0"/>
        <v>1</v>
      </c>
    </row>
    <row r="18" spans="1:22" ht="12.75" hidden="1">
      <c r="A18" s="28" t="s">
        <v>37</v>
      </c>
      <c r="B18" s="4"/>
      <c r="C18" s="18"/>
      <c r="E18" s="18"/>
      <c r="G18" s="18"/>
      <c r="I18" s="18"/>
      <c r="K18" s="18"/>
      <c r="L18" s="4"/>
      <c r="M18" s="18"/>
      <c r="N18" s="4"/>
      <c r="O18" s="18"/>
      <c r="Q18" s="29"/>
      <c r="S18" s="18"/>
      <c r="U18" s="18"/>
      <c r="V18" s="30">
        <f t="shared" si="0"/>
        <v>0</v>
      </c>
    </row>
    <row r="19" spans="1:22" ht="12.75">
      <c r="A19" s="28"/>
      <c r="B19" s="4"/>
      <c r="C19" s="18"/>
      <c r="E19" s="18"/>
      <c r="G19" s="18"/>
      <c r="I19" s="18"/>
      <c r="K19" s="18"/>
      <c r="L19" s="4"/>
      <c r="M19" s="18"/>
      <c r="N19" s="4"/>
      <c r="O19" s="18"/>
      <c r="Q19" s="29"/>
      <c r="S19" s="18"/>
      <c r="U19" s="18"/>
      <c r="V19" s="30"/>
    </row>
    <row r="20" spans="1:29" ht="12.75">
      <c r="A20" s="32" t="s">
        <v>14</v>
      </c>
      <c r="B20" s="33"/>
      <c r="C20" s="34">
        <f>COUNT(B8:B19)</f>
        <v>6</v>
      </c>
      <c r="D20" s="33"/>
      <c r="E20" s="34">
        <f>COUNT(D8:D19)</f>
        <v>6</v>
      </c>
      <c r="F20" s="33"/>
      <c r="G20" s="34">
        <f>COUNT(F8:F19)</f>
        <v>5</v>
      </c>
      <c r="H20" s="33"/>
      <c r="I20" s="34">
        <f>COUNT(H8:H19)</f>
        <v>6</v>
      </c>
      <c r="J20" s="33"/>
      <c r="K20" s="34">
        <f>COUNT(J8:J19)</f>
        <v>7</v>
      </c>
      <c r="L20" s="33"/>
      <c r="M20" s="34">
        <f>COUNT(L8:L19)</f>
        <v>8</v>
      </c>
      <c r="N20" s="33"/>
      <c r="O20" s="34">
        <f>COUNT(N8:N19)</f>
        <v>6</v>
      </c>
      <c r="P20" s="33"/>
      <c r="Q20" s="34">
        <f>COUNT(P8:P19)</f>
        <v>0</v>
      </c>
      <c r="R20" s="33"/>
      <c r="S20" s="34">
        <f>COUNT(R8:R19)</f>
        <v>4</v>
      </c>
      <c r="T20" s="33"/>
      <c r="U20" s="34">
        <f>COUNT(T8:T19)</f>
        <v>5</v>
      </c>
      <c r="V20" s="35"/>
      <c r="W20" s="36"/>
      <c r="X20" s="36"/>
      <c r="Y20" s="36"/>
      <c r="Z20" s="36"/>
      <c r="AA20" s="36"/>
      <c r="AB20" s="36"/>
      <c r="AC20" s="36"/>
    </row>
    <row r="21" spans="1:29" ht="12.75">
      <c r="A21" s="37" t="s">
        <v>15</v>
      </c>
      <c r="B21" s="38"/>
      <c r="C21" s="39">
        <v>457</v>
      </c>
      <c r="D21" s="40"/>
      <c r="E21" s="39">
        <v>331</v>
      </c>
      <c r="F21" s="40"/>
      <c r="G21" s="39">
        <v>400</v>
      </c>
      <c r="H21" s="40"/>
      <c r="I21" s="39">
        <v>313</v>
      </c>
      <c r="J21" s="40"/>
      <c r="K21" s="39">
        <v>402</v>
      </c>
      <c r="L21" s="38"/>
      <c r="M21" s="39">
        <v>311</v>
      </c>
      <c r="N21" s="38"/>
      <c r="O21" s="39">
        <v>231</v>
      </c>
      <c r="P21" s="40"/>
      <c r="Q21" s="39"/>
      <c r="R21" s="40"/>
      <c r="S21" s="39">
        <v>208</v>
      </c>
      <c r="T21" s="40"/>
      <c r="U21" s="39">
        <v>401</v>
      </c>
      <c r="V21" s="41"/>
      <c r="W21" s="36"/>
      <c r="X21" s="36"/>
      <c r="Y21" s="36"/>
      <c r="Z21" s="36"/>
      <c r="AA21" s="36"/>
      <c r="AB21" s="36"/>
      <c r="AC21" s="36"/>
    </row>
    <row r="22" spans="1:22" ht="12.75">
      <c r="A22" s="6"/>
      <c r="B22" s="4"/>
      <c r="C22" s="5"/>
      <c r="L22" s="4"/>
      <c r="N22" s="4"/>
      <c r="V22" s="42"/>
    </row>
    <row r="23" spans="1:22" ht="20.25" customHeight="1">
      <c r="A23" s="43"/>
      <c r="V23" s="42"/>
    </row>
    <row r="24" spans="1:39" s="16" customFormat="1" ht="36" customHeight="1" hidden="1">
      <c r="A24" s="8"/>
      <c r="B24" s="9" t="str">
        <f>B4</f>
        <v>Yarra Bend CC Relays</v>
      </c>
      <c r="C24" s="10"/>
      <c r="D24" s="9" t="str">
        <f>D4</f>
        <v>Bendigo CC 8K</v>
      </c>
      <c r="E24" s="10"/>
      <c r="F24" s="9" t="str">
        <f>F4</f>
        <v>Sandown Road 10K</v>
      </c>
      <c r="G24" s="10"/>
      <c r="H24" s="9" t="str">
        <f>H4</f>
        <v>Albert Park Road 15K</v>
      </c>
      <c r="I24" s="11"/>
      <c r="J24" s="9" t="str">
        <f>J4</f>
        <v>Sandown Road Relays</v>
      </c>
      <c r="K24" s="10"/>
      <c r="L24" s="9" t="s">
        <v>44</v>
      </c>
      <c r="M24" s="11"/>
      <c r="N24" s="9" t="str">
        <f>N4</f>
        <v>Frankston CC 16K</v>
      </c>
      <c r="O24" s="11"/>
      <c r="P24" s="9" t="str">
        <f>P4</f>
        <v>Bendigo Coliban Relay</v>
      </c>
      <c r="Q24" s="11"/>
      <c r="R24" s="9" t="str">
        <f>R4</f>
        <v>Burnley    1/2 Mara</v>
      </c>
      <c r="S24" s="10"/>
      <c r="T24" s="9" t="str">
        <f>T4</f>
        <v>Tan Relay</v>
      </c>
      <c r="U24" s="10"/>
      <c r="V24" s="14" t="s">
        <v>4</v>
      </c>
      <c r="W24" s="15"/>
      <c r="X24" s="15"/>
      <c r="Y24" s="15"/>
      <c r="Z24" s="15"/>
      <c r="AA24" s="15"/>
      <c r="AB24" s="15"/>
      <c r="AC24" s="15"/>
      <c r="AD24"/>
      <c r="AE24"/>
      <c r="AF24"/>
      <c r="AG24"/>
      <c r="AH24"/>
      <c r="AI24"/>
      <c r="AJ24"/>
      <c r="AK24"/>
      <c r="AM24"/>
    </row>
    <row r="25" spans="1:39" s="3" customFormat="1" ht="12.75" hidden="1">
      <c r="A25" s="17"/>
      <c r="B25" s="92">
        <f>B5</f>
        <v>38472</v>
      </c>
      <c r="C25" s="93"/>
      <c r="D25" s="92">
        <f>D5</f>
        <v>38486</v>
      </c>
      <c r="E25" s="93"/>
      <c r="F25" s="92">
        <f>F5</f>
        <v>38500</v>
      </c>
      <c r="G25" s="93"/>
      <c r="H25" s="92">
        <f>H5</f>
        <v>38529</v>
      </c>
      <c r="I25" s="93"/>
      <c r="J25" s="92">
        <f>J5</f>
        <v>38542</v>
      </c>
      <c r="K25" s="93"/>
      <c r="L25" s="92">
        <f>L5</f>
        <v>38556</v>
      </c>
      <c r="M25" s="93"/>
      <c r="N25" s="92">
        <f>N5</f>
        <v>38570</v>
      </c>
      <c r="O25" s="93"/>
      <c r="P25" s="92">
        <f>P5</f>
        <v>38584</v>
      </c>
      <c r="Q25" s="93"/>
      <c r="R25" s="92">
        <f>R5</f>
        <v>38599</v>
      </c>
      <c r="S25" s="18"/>
      <c r="T25" s="92">
        <f>T5</f>
        <v>38613</v>
      </c>
      <c r="U25" s="18"/>
      <c r="V25" s="19"/>
      <c r="W25" s="5"/>
      <c r="X25" s="5"/>
      <c r="Y25" s="5"/>
      <c r="Z25" s="5"/>
      <c r="AA25" s="5"/>
      <c r="AB25" s="5"/>
      <c r="AC25" s="5"/>
      <c r="AD25"/>
      <c r="AE25"/>
      <c r="AF25"/>
      <c r="AG25"/>
      <c r="AH25"/>
      <c r="AI25"/>
      <c r="AJ25"/>
      <c r="AK25"/>
      <c r="AM25"/>
    </row>
    <row r="26" spans="1:39" s="3" customFormat="1" ht="12.75" hidden="1">
      <c r="A26" s="44"/>
      <c r="B26" s="45" t="s">
        <v>5</v>
      </c>
      <c r="C26" s="46" t="s">
        <v>6</v>
      </c>
      <c r="D26" s="45" t="s">
        <v>5</v>
      </c>
      <c r="E26" s="46" t="s">
        <v>6</v>
      </c>
      <c r="F26" s="45" t="s">
        <v>5</v>
      </c>
      <c r="G26" s="46" t="s">
        <v>6</v>
      </c>
      <c r="H26" s="45" t="s">
        <v>5</v>
      </c>
      <c r="I26" s="46" t="s">
        <v>6</v>
      </c>
      <c r="J26" s="45" t="s">
        <v>5</v>
      </c>
      <c r="K26" s="46" t="s">
        <v>6</v>
      </c>
      <c r="L26" s="45" t="s">
        <v>5</v>
      </c>
      <c r="M26" s="46" t="s">
        <v>6</v>
      </c>
      <c r="N26" s="45" t="s">
        <v>5</v>
      </c>
      <c r="O26" s="46" t="s">
        <v>7</v>
      </c>
      <c r="P26" s="45" t="s">
        <v>5</v>
      </c>
      <c r="Q26" s="46" t="s">
        <v>6</v>
      </c>
      <c r="R26" s="45" t="s">
        <v>5</v>
      </c>
      <c r="S26" s="46" t="s">
        <v>6</v>
      </c>
      <c r="T26" s="45" t="s">
        <v>5</v>
      </c>
      <c r="U26" s="46" t="s">
        <v>6</v>
      </c>
      <c r="V26" s="47"/>
      <c r="W26" s="5"/>
      <c r="X26" s="5"/>
      <c r="Y26" s="5"/>
      <c r="Z26" s="5"/>
      <c r="AA26" s="5"/>
      <c r="AB26" s="5"/>
      <c r="AC26" s="5"/>
      <c r="AD26"/>
      <c r="AE26"/>
      <c r="AF26"/>
      <c r="AG26"/>
      <c r="AH26"/>
      <c r="AI26"/>
      <c r="AJ26"/>
      <c r="AK26"/>
      <c r="AM26"/>
    </row>
    <row r="27" spans="1:22" ht="12.75" hidden="1">
      <c r="A27" s="48" t="s">
        <v>16</v>
      </c>
      <c r="B27" s="4"/>
      <c r="C27" s="18"/>
      <c r="E27" s="18"/>
      <c r="G27" s="18"/>
      <c r="I27" s="18"/>
      <c r="K27" s="18"/>
      <c r="L27" s="4"/>
      <c r="M27" s="18"/>
      <c r="N27" s="4"/>
      <c r="O27" s="18"/>
      <c r="Q27" s="18"/>
      <c r="R27" s="25"/>
      <c r="S27" s="49"/>
      <c r="T27" s="25"/>
      <c r="U27" s="49"/>
      <c r="V27" s="19"/>
    </row>
    <row r="28" spans="1:37" s="31" customFormat="1" ht="12.75" hidden="1">
      <c r="A28" s="28"/>
      <c r="B28" s="4"/>
      <c r="C28" s="18"/>
      <c r="D28" s="4"/>
      <c r="E28" s="18"/>
      <c r="F28" s="4"/>
      <c r="G28" s="18"/>
      <c r="H28" s="4"/>
      <c r="I28" s="18"/>
      <c r="J28" s="4"/>
      <c r="K28" s="18"/>
      <c r="L28" s="4"/>
      <c r="M28" s="18"/>
      <c r="N28" s="4"/>
      <c r="O28" s="29"/>
      <c r="P28" s="4"/>
      <c r="Q28" s="18"/>
      <c r="R28" s="4"/>
      <c r="S28" s="18"/>
      <c r="T28" s="4"/>
      <c r="U28" s="18"/>
      <c r="V28" s="30">
        <f>COUNT(B28:U28)/2</f>
        <v>0</v>
      </c>
      <c r="W28" s="6"/>
      <c r="X28" s="6"/>
      <c r="Y28" s="6"/>
      <c r="Z28" s="6"/>
      <c r="AA28" s="6"/>
      <c r="AB28" s="6"/>
      <c r="AC28" s="6"/>
      <c r="AD28"/>
      <c r="AE28"/>
      <c r="AF28"/>
      <c r="AG28"/>
      <c r="AH28"/>
      <c r="AI28"/>
      <c r="AJ28"/>
      <c r="AK28"/>
    </row>
    <row r="29" spans="1:37" s="31" customFormat="1" ht="12.75" hidden="1">
      <c r="A29" s="50"/>
      <c r="B29" s="4"/>
      <c r="C29" s="18"/>
      <c r="D29" s="4"/>
      <c r="E29" s="18"/>
      <c r="F29" s="4"/>
      <c r="G29" s="18"/>
      <c r="H29" s="4"/>
      <c r="I29" s="18"/>
      <c r="J29" s="4"/>
      <c r="K29" s="18"/>
      <c r="L29" s="4"/>
      <c r="M29" s="18"/>
      <c r="N29" s="4"/>
      <c r="O29" s="29"/>
      <c r="P29" s="4"/>
      <c r="Q29" s="18"/>
      <c r="R29" s="4"/>
      <c r="S29" s="18"/>
      <c r="T29" s="4"/>
      <c r="U29" s="18"/>
      <c r="V29" s="30">
        <f>COUNT(B29:U29)/2</f>
        <v>0</v>
      </c>
      <c r="W29" s="6"/>
      <c r="X29" s="6"/>
      <c r="Y29" s="6"/>
      <c r="Z29" s="6"/>
      <c r="AA29" s="6"/>
      <c r="AB29" s="6"/>
      <c r="AC29" s="6"/>
      <c r="AD29"/>
      <c r="AE29"/>
      <c r="AF29"/>
      <c r="AG29"/>
      <c r="AH29"/>
      <c r="AI29"/>
      <c r="AJ29"/>
      <c r="AK29"/>
    </row>
    <row r="30" spans="1:37" s="31" customFormat="1" ht="12.75" hidden="1">
      <c r="A30" s="28"/>
      <c r="B30" s="4"/>
      <c r="C30" s="18"/>
      <c r="D30" s="4"/>
      <c r="E30" s="18"/>
      <c r="F30" s="4"/>
      <c r="G30" s="18"/>
      <c r="H30" s="4"/>
      <c r="I30" s="18"/>
      <c r="J30" s="4"/>
      <c r="K30" s="18"/>
      <c r="L30" s="4"/>
      <c r="M30" s="18"/>
      <c r="N30" s="4"/>
      <c r="O30" s="29"/>
      <c r="P30" s="4"/>
      <c r="Q30" s="18"/>
      <c r="R30" s="4"/>
      <c r="S30" s="18"/>
      <c r="T30" s="4"/>
      <c r="U30" s="18"/>
      <c r="V30" s="30">
        <f>COUNT(B30:U30)/2</f>
        <v>0</v>
      </c>
      <c r="W30" s="6"/>
      <c r="X30" s="6"/>
      <c r="Y30" s="6"/>
      <c r="Z30" s="6"/>
      <c r="AA30" s="6"/>
      <c r="AB30" s="6"/>
      <c r="AC30" s="6"/>
      <c r="AD30"/>
      <c r="AE30"/>
      <c r="AF30"/>
      <c r="AG30"/>
      <c r="AH30"/>
      <c r="AI30"/>
      <c r="AJ30"/>
      <c r="AK30"/>
    </row>
    <row r="31" spans="1:38" ht="12.75" hidden="1">
      <c r="A31" s="28"/>
      <c r="B31" s="4"/>
      <c r="C31" s="18"/>
      <c r="E31" s="18"/>
      <c r="G31" s="18"/>
      <c r="I31" s="18"/>
      <c r="K31" s="18"/>
      <c r="L31" s="4"/>
      <c r="M31" s="18"/>
      <c r="N31" s="4"/>
      <c r="O31" s="18"/>
      <c r="Q31" s="18"/>
      <c r="S31" s="18"/>
      <c r="U31" s="18"/>
      <c r="V31" s="30">
        <f>COUNT(B31:U31)/2</f>
        <v>0</v>
      </c>
      <c r="AL31" s="31"/>
    </row>
    <row r="32" spans="1:38" s="31" customFormat="1" ht="12.75" hidden="1">
      <c r="A32" s="28"/>
      <c r="B32" s="4"/>
      <c r="C32" s="18"/>
      <c r="D32" s="4"/>
      <c r="E32" s="18"/>
      <c r="F32" s="4"/>
      <c r="G32" s="18"/>
      <c r="H32" s="4"/>
      <c r="I32" s="18"/>
      <c r="J32" s="4"/>
      <c r="K32" s="18"/>
      <c r="L32" s="4"/>
      <c r="M32" s="18"/>
      <c r="N32" s="4"/>
      <c r="O32" s="18"/>
      <c r="P32" s="4"/>
      <c r="Q32" s="18"/>
      <c r="R32" s="4"/>
      <c r="S32" s="18"/>
      <c r="T32" s="4"/>
      <c r="U32" s="18"/>
      <c r="V32" s="19"/>
      <c r="W32" s="6"/>
      <c r="X32" s="6"/>
      <c r="Y32" s="6"/>
      <c r="Z32" s="6"/>
      <c r="AA32" s="6"/>
      <c r="AB32" s="6"/>
      <c r="AC32" s="6"/>
      <c r="AD32"/>
      <c r="AE32"/>
      <c r="AF32"/>
      <c r="AG32"/>
      <c r="AH32"/>
      <c r="AI32"/>
      <c r="AJ32"/>
      <c r="AK32"/>
      <c r="AL32"/>
    </row>
    <row r="33" spans="1:29" ht="12.75" hidden="1">
      <c r="A33" s="32" t="s">
        <v>14</v>
      </c>
      <c r="B33" s="33"/>
      <c r="C33" s="34">
        <f>COUNT(B27:B31)</f>
        <v>0</v>
      </c>
      <c r="D33" s="33"/>
      <c r="E33" s="34">
        <f>COUNT(D27:D31)</f>
        <v>0</v>
      </c>
      <c r="F33" s="33"/>
      <c r="G33" s="34">
        <f>COUNT(F27:F31)</f>
        <v>0</v>
      </c>
      <c r="H33" s="33"/>
      <c r="I33" s="34">
        <f>COUNT(H27:H31)</f>
        <v>0</v>
      </c>
      <c r="J33" s="33"/>
      <c r="K33" s="34">
        <f>COUNT(J27:J31)</f>
        <v>0</v>
      </c>
      <c r="L33" s="33"/>
      <c r="M33" s="34">
        <f>COUNT(L27:L31)</f>
        <v>0</v>
      </c>
      <c r="N33" s="33"/>
      <c r="O33" s="34">
        <f>COUNT(N27:N31)</f>
        <v>0</v>
      </c>
      <c r="P33" s="33"/>
      <c r="Q33" s="34">
        <f>COUNT(P27:P31)</f>
        <v>0</v>
      </c>
      <c r="R33" s="33"/>
      <c r="S33" s="34">
        <f>COUNT(R27:R31)</f>
        <v>0</v>
      </c>
      <c r="T33" s="33"/>
      <c r="U33" s="34">
        <f>COUNT(T27:T31)</f>
        <v>0</v>
      </c>
      <c r="V33" s="35"/>
      <c r="W33" s="36"/>
      <c r="X33" s="36"/>
      <c r="Y33" s="36"/>
      <c r="Z33" s="36"/>
      <c r="AA33" s="36"/>
      <c r="AB33" s="36"/>
      <c r="AC33" s="36"/>
    </row>
    <row r="34" spans="1:29" ht="12.75" hidden="1">
      <c r="A34" s="37" t="s">
        <v>15</v>
      </c>
      <c r="B34" s="38"/>
      <c r="C34" s="39"/>
      <c r="D34" s="40"/>
      <c r="E34" s="39"/>
      <c r="F34" s="40"/>
      <c r="G34" s="39"/>
      <c r="H34" s="40"/>
      <c r="I34" s="39"/>
      <c r="J34" s="40"/>
      <c r="K34" s="39"/>
      <c r="L34" s="38"/>
      <c r="M34" s="39"/>
      <c r="N34" s="38"/>
      <c r="O34" s="39"/>
      <c r="P34" s="40"/>
      <c r="Q34" s="39"/>
      <c r="R34" s="40"/>
      <c r="S34" s="39"/>
      <c r="T34" s="40"/>
      <c r="U34" s="39"/>
      <c r="V34" s="41"/>
      <c r="W34" s="36"/>
      <c r="X34" s="36"/>
      <c r="Y34" s="36"/>
      <c r="Z34" s="36"/>
      <c r="AA34" s="36"/>
      <c r="AB34" s="36"/>
      <c r="AC34" s="36"/>
    </row>
    <row r="35" spans="1:29" ht="12.75" hidden="1">
      <c r="A35" s="36"/>
      <c r="B35" s="51"/>
      <c r="C35" s="51"/>
      <c r="E35" s="51"/>
      <c r="G35" s="51"/>
      <c r="I35" s="51"/>
      <c r="K35" s="51"/>
      <c r="L35" s="51"/>
      <c r="M35" s="51"/>
      <c r="N35" s="51"/>
      <c r="O35" s="51"/>
      <c r="Q35" s="51"/>
      <c r="S35" s="51"/>
      <c r="U35" s="51"/>
      <c r="V35" s="52"/>
      <c r="W35" s="36"/>
      <c r="X35" s="36"/>
      <c r="Y35" s="36"/>
      <c r="Z35" s="36"/>
      <c r="AA35" s="36"/>
      <c r="AB35" s="36"/>
      <c r="AC35" s="36"/>
    </row>
    <row r="36" spans="1:22" ht="12.75" hidden="1">
      <c r="A36" s="53"/>
      <c r="B36" s="40"/>
      <c r="C36" s="54"/>
      <c r="D36" s="40"/>
      <c r="E36" s="54"/>
      <c r="F36" s="40"/>
      <c r="G36" s="54"/>
      <c r="H36" s="40"/>
      <c r="I36" s="54"/>
      <c r="J36" s="40"/>
      <c r="K36" s="54"/>
      <c r="L36" s="40"/>
      <c r="M36" s="54"/>
      <c r="N36" s="40"/>
      <c r="O36" s="54"/>
      <c r="P36" s="40"/>
      <c r="Q36" s="54"/>
      <c r="R36" s="40"/>
      <c r="S36" s="54"/>
      <c r="T36" s="40"/>
      <c r="U36" s="54"/>
      <c r="V36" s="42"/>
    </row>
    <row r="37" spans="1:39" s="16" customFormat="1" ht="36" customHeight="1">
      <c r="A37" s="8"/>
      <c r="B37" s="9" t="str">
        <f>B4</f>
        <v>Yarra Bend CC Relays</v>
      </c>
      <c r="C37" s="10"/>
      <c r="D37" s="9" t="str">
        <f>D4</f>
        <v>Bendigo CC 8K</v>
      </c>
      <c r="E37" s="10"/>
      <c r="F37" s="9" t="str">
        <f>F4</f>
        <v>Sandown Road 10K</v>
      </c>
      <c r="G37" s="10"/>
      <c r="H37" s="9" t="str">
        <f>H4</f>
        <v>Albert Park Road 15K</v>
      </c>
      <c r="I37" s="11"/>
      <c r="J37" s="9" t="str">
        <f>J4</f>
        <v>Sandown Road Relays</v>
      </c>
      <c r="K37" s="10"/>
      <c r="L37" s="9" t="str">
        <f>L4</f>
        <v>Bundoora CC 12K</v>
      </c>
      <c r="M37" s="11"/>
      <c r="N37" s="9" t="str">
        <f>N4</f>
        <v>Frankston CC 16K</v>
      </c>
      <c r="O37" s="11"/>
      <c r="P37" s="9" t="str">
        <f>P4</f>
        <v>Bendigo Coliban Relay</v>
      </c>
      <c r="Q37" s="11"/>
      <c r="R37" s="9" t="str">
        <f>R4</f>
        <v>Burnley    1/2 Mara</v>
      </c>
      <c r="S37" s="10"/>
      <c r="T37" s="9" t="str">
        <f>T4</f>
        <v>Tan Relay</v>
      </c>
      <c r="U37" s="10"/>
      <c r="V37" s="55" t="s">
        <v>42</v>
      </c>
      <c r="W37"/>
      <c r="X37" s="15"/>
      <c r="Y37" s="15"/>
      <c r="Z37" s="15"/>
      <c r="AA37" s="15"/>
      <c r="AB37" s="15"/>
      <c r="AC37" s="15"/>
      <c r="AD37"/>
      <c r="AE37"/>
      <c r="AF37"/>
      <c r="AG37"/>
      <c r="AH37"/>
      <c r="AI37"/>
      <c r="AJ37"/>
      <c r="AK37"/>
      <c r="AM37" s="16" t="s">
        <v>17</v>
      </c>
    </row>
    <row r="38" spans="1:37" s="3" customFormat="1" ht="12.75">
      <c r="A38" s="56"/>
      <c r="B38" s="92">
        <f>B5</f>
        <v>38472</v>
      </c>
      <c r="C38" s="93"/>
      <c r="D38" s="92">
        <f>D5</f>
        <v>38486</v>
      </c>
      <c r="E38" s="93"/>
      <c r="F38" s="92">
        <f>F5</f>
        <v>38500</v>
      </c>
      <c r="G38" s="93"/>
      <c r="H38" s="92">
        <f>H5</f>
        <v>38529</v>
      </c>
      <c r="I38" s="93"/>
      <c r="J38" s="92">
        <f>J5</f>
        <v>38542</v>
      </c>
      <c r="K38" s="93"/>
      <c r="L38" s="92">
        <f>L5</f>
        <v>38556</v>
      </c>
      <c r="M38" s="93"/>
      <c r="N38" s="92">
        <f>N5</f>
        <v>38570</v>
      </c>
      <c r="O38" s="93"/>
      <c r="P38" s="92">
        <f>P5</f>
        <v>38584</v>
      </c>
      <c r="Q38" s="93"/>
      <c r="R38" s="92">
        <f>R5</f>
        <v>38599</v>
      </c>
      <c r="S38" s="18"/>
      <c r="T38" s="92">
        <f>T5</f>
        <v>38613</v>
      </c>
      <c r="U38" s="18"/>
      <c r="V38" s="57"/>
      <c r="W38"/>
      <c r="X38" s="5"/>
      <c r="Y38" s="5"/>
      <c r="Z38" s="5"/>
      <c r="AA38" s="5"/>
      <c r="AB38" s="5"/>
      <c r="AC38" s="5"/>
      <c r="AD38"/>
      <c r="AE38"/>
      <c r="AF38"/>
      <c r="AG38"/>
      <c r="AH38"/>
      <c r="AI38"/>
      <c r="AJ38"/>
      <c r="AK38"/>
    </row>
    <row r="39" spans="1:29" ht="12.75">
      <c r="A39" s="58" t="s">
        <v>18</v>
      </c>
      <c r="B39" s="45"/>
      <c r="C39" s="46" t="s">
        <v>6</v>
      </c>
      <c r="D39" s="45" t="s">
        <v>19</v>
      </c>
      <c r="E39" s="46" t="s">
        <v>6</v>
      </c>
      <c r="F39" s="45" t="s">
        <v>19</v>
      </c>
      <c r="G39" s="46" t="s">
        <v>6</v>
      </c>
      <c r="H39" s="45" t="s">
        <v>19</v>
      </c>
      <c r="I39" s="46" t="s">
        <v>6</v>
      </c>
      <c r="J39" s="45" t="s">
        <v>19</v>
      </c>
      <c r="K39" s="46" t="s">
        <v>6</v>
      </c>
      <c r="L39" s="45"/>
      <c r="M39" s="46" t="s">
        <v>6</v>
      </c>
      <c r="N39" s="45" t="s">
        <v>19</v>
      </c>
      <c r="O39" s="46" t="s">
        <v>6</v>
      </c>
      <c r="P39" s="45" t="s">
        <v>19</v>
      </c>
      <c r="Q39" s="46" t="s">
        <v>6</v>
      </c>
      <c r="R39" s="45" t="s">
        <v>19</v>
      </c>
      <c r="S39" s="46" t="s">
        <v>6</v>
      </c>
      <c r="T39" s="45" t="s">
        <v>19</v>
      </c>
      <c r="U39" s="46" t="s">
        <v>6</v>
      </c>
      <c r="V39" s="57" t="s">
        <v>6</v>
      </c>
      <c r="W39"/>
      <c r="X39" s="5"/>
      <c r="Y39" s="5"/>
      <c r="Z39" s="5"/>
      <c r="AA39" s="5"/>
      <c r="AB39" s="5"/>
      <c r="AC39" s="5"/>
    </row>
    <row r="40" spans="1:23" ht="12.75">
      <c r="A40" s="48" t="s">
        <v>8</v>
      </c>
      <c r="B40" s="4"/>
      <c r="C40" s="18"/>
      <c r="E40" s="18"/>
      <c r="G40" s="18"/>
      <c r="I40" s="18"/>
      <c r="K40" s="18"/>
      <c r="L40" s="4"/>
      <c r="M40" s="18"/>
      <c r="N40" s="4"/>
      <c r="O40" s="18"/>
      <c r="Q40" s="18"/>
      <c r="S40" s="18"/>
      <c r="U40" s="18"/>
      <c r="V40" s="59"/>
      <c r="W40"/>
    </row>
    <row r="41" spans="1:23" ht="12.75">
      <c r="A41" s="50" t="s">
        <v>20</v>
      </c>
      <c r="B41" s="51"/>
      <c r="C41" s="97">
        <v>12</v>
      </c>
      <c r="D41" s="98">
        <v>821</v>
      </c>
      <c r="E41" s="97">
        <v>7</v>
      </c>
      <c r="F41" s="98"/>
      <c r="G41" s="97"/>
      <c r="H41" s="98">
        <v>806</v>
      </c>
      <c r="I41" s="97">
        <v>7</v>
      </c>
      <c r="J41" s="98"/>
      <c r="K41" s="97">
        <v>6</v>
      </c>
      <c r="L41" s="98">
        <v>664</v>
      </c>
      <c r="M41" s="97">
        <v>4</v>
      </c>
      <c r="N41" s="98">
        <v>650</v>
      </c>
      <c r="O41" s="97">
        <v>5</v>
      </c>
      <c r="P41" s="98"/>
      <c r="Q41" s="97"/>
      <c r="R41" s="98">
        <f>S8+S10+S14+S15</f>
        <v>464</v>
      </c>
      <c r="S41" s="99">
        <v>7</v>
      </c>
      <c r="T41" s="98"/>
      <c r="U41" s="99">
        <v>6</v>
      </c>
      <c r="V41" s="100">
        <v>7</v>
      </c>
      <c r="W41"/>
    </row>
    <row r="42" spans="1:23" ht="12.75" hidden="1">
      <c r="A42" s="50" t="s">
        <v>34</v>
      </c>
      <c r="B42" s="51"/>
      <c r="C42" s="60"/>
      <c r="D42" s="51"/>
      <c r="E42" s="60"/>
      <c r="F42" s="51"/>
      <c r="G42" s="60"/>
      <c r="H42" s="51"/>
      <c r="I42" s="60"/>
      <c r="J42" s="51"/>
      <c r="K42" s="60">
        <v>3</v>
      </c>
      <c r="L42" s="51"/>
      <c r="M42" s="60"/>
      <c r="N42" s="51"/>
      <c r="O42" s="60"/>
      <c r="P42" s="51"/>
      <c r="Q42" s="60"/>
      <c r="R42" s="51"/>
      <c r="S42" s="18"/>
      <c r="T42" s="51"/>
      <c r="U42" s="18"/>
      <c r="V42" s="59"/>
      <c r="W42"/>
    </row>
    <row r="43" spans="1:23" ht="12.75" hidden="1">
      <c r="A43" s="50"/>
      <c r="B43" s="51"/>
      <c r="C43" s="60"/>
      <c r="D43" s="51"/>
      <c r="E43" s="60"/>
      <c r="F43" s="51"/>
      <c r="G43" s="60"/>
      <c r="H43" s="51"/>
      <c r="I43" s="60"/>
      <c r="J43" s="51"/>
      <c r="K43" s="60"/>
      <c r="L43" s="51"/>
      <c r="M43" s="60"/>
      <c r="N43" s="51"/>
      <c r="O43" s="60"/>
      <c r="P43" s="51"/>
      <c r="Q43" s="60"/>
      <c r="R43" s="51"/>
      <c r="S43" s="18"/>
      <c r="T43" s="51"/>
      <c r="U43" s="18"/>
      <c r="V43" s="59"/>
      <c r="W43"/>
    </row>
    <row r="44" spans="1:23" ht="12.75" hidden="1">
      <c r="A44" s="48" t="s">
        <v>16</v>
      </c>
      <c r="B44" s="51"/>
      <c r="C44" s="60"/>
      <c r="D44" s="51"/>
      <c r="E44" s="60"/>
      <c r="F44" s="51"/>
      <c r="G44" s="60"/>
      <c r="H44" s="51"/>
      <c r="I44" s="60"/>
      <c r="J44" s="51"/>
      <c r="K44" s="60"/>
      <c r="L44" s="51"/>
      <c r="M44" s="60"/>
      <c r="N44" s="51"/>
      <c r="O44" s="60"/>
      <c r="P44" s="51"/>
      <c r="Q44" s="60"/>
      <c r="R44" s="51"/>
      <c r="S44" s="18"/>
      <c r="T44" s="51"/>
      <c r="U44" s="18"/>
      <c r="V44" s="59"/>
      <c r="W44"/>
    </row>
    <row r="45" spans="1:23" ht="12.75" hidden="1">
      <c r="A45" s="28" t="s">
        <v>20</v>
      </c>
      <c r="B45" s="51"/>
      <c r="C45" s="60"/>
      <c r="D45" s="51"/>
      <c r="E45" s="60"/>
      <c r="F45" s="51"/>
      <c r="G45" s="60"/>
      <c r="H45" s="51"/>
      <c r="I45" s="60"/>
      <c r="J45" s="51"/>
      <c r="K45" s="60"/>
      <c r="L45" s="51"/>
      <c r="M45" s="60"/>
      <c r="N45" s="51"/>
      <c r="O45" s="60"/>
      <c r="P45" s="51"/>
      <c r="Q45" s="60"/>
      <c r="R45" s="51"/>
      <c r="S45" s="18"/>
      <c r="T45" s="51"/>
      <c r="U45" s="18"/>
      <c r="V45" s="59"/>
      <c r="W45"/>
    </row>
    <row r="46" spans="1:23" ht="12.75" hidden="1">
      <c r="A46" s="28"/>
      <c r="B46" s="51"/>
      <c r="C46" s="60"/>
      <c r="D46" s="51"/>
      <c r="E46" s="60"/>
      <c r="F46" s="51"/>
      <c r="G46" s="60"/>
      <c r="H46" s="51"/>
      <c r="I46" s="60"/>
      <c r="J46" s="51"/>
      <c r="K46" s="60"/>
      <c r="L46" s="51"/>
      <c r="M46" s="60"/>
      <c r="N46" s="51"/>
      <c r="O46" s="60"/>
      <c r="P46" s="51"/>
      <c r="Q46" s="60"/>
      <c r="R46" s="51"/>
      <c r="S46" s="18"/>
      <c r="T46" s="51"/>
      <c r="U46" s="18"/>
      <c r="V46" s="59"/>
      <c r="W46"/>
    </row>
    <row r="47" spans="1:23" ht="12.75">
      <c r="A47" s="61"/>
      <c r="B47" s="40"/>
      <c r="C47" s="62"/>
      <c r="D47" s="40"/>
      <c r="E47" s="62"/>
      <c r="F47" s="40"/>
      <c r="G47" s="62"/>
      <c r="H47" s="40"/>
      <c r="I47" s="62"/>
      <c r="J47" s="40"/>
      <c r="K47" s="62"/>
      <c r="L47" s="40"/>
      <c r="M47" s="62"/>
      <c r="N47" s="40"/>
      <c r="O47" s="62"/>
      <c r="P47" s="40"/>
      <c r="Q47" s="62"/>
      <c r="R47" s="38"/>
      <c r="S47" s="62"/>
      <c r="T47" s="38"/>
      <c r="U47" s="62"/>
      <c r="V47" s="63"/>
      <c r="W47"/>
    </row>
    <row r="64" ht="12" customHeight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</sheetData>
  <sheetProtection/>
  <printOptions/>
  <pageMargins left="0.83" right="0.24" top="0.47" bottom="0.3" header="0.36" footer="0.3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70" zoomScaleNormal="70" zoomScalePageLayoutView="0" workbookViewId="0" topLeftCell="A1">
      <selection activeCell="L7" sqref="L7"/>
    </sheetView>
  </sheetViews>
  <sheetFormatPr defaultColWidth="9.140625" defaultRowHeight="12.75"/>
  <cols>
    <col min="2" max="2" width="22.140625" style="0" customWidth="1"/>
    <col min="3" max="4" width="11.00390625" style="0" customWidth="1"/>
    <col min="5" max="5" width="11.7109375" style="0" customWidth="1"/>
    <col min="6" max="6" width="11.00390625" style="0" bestFit="1" customWidth="1"/>
    <col min="7" max="7" width="10.421875" style="0" bestFit="1" customWidth="1"/>
    <col min="8" max="8" width="10.421875" style="0" customWidth="1"/>
    <col min="9" max="9" width="10.140625" style="0" customWidth="1"/>
    <col min="10" max="11" width="11.421875" style="0" bestFit="1" customWidth="1"/>
    <col min="12" max="12" width="11.421875" style="6" bestFit="1" customWidth="1"/>
    <col min="14" max="14" width="9.140625" style="0" hidden="1" customWidth="1"/>
    <col min="15" max="15" width="10.421875" style="0" customWidth="1"/>
  </cols>
  <sheetData>
    <row r="1" spans="1:8" ht="30">
      <c r="A1" s="1" t="s">
        <v>53</v>
      </c>
      <c r="B1" s="64"/>
      <c r="C1" s="65"/>
      <c r="D1" s="65"/>
      <c r="H1" s="65"/>
    </row>
    <row r="2" spans="3:8" ht="12.75">
      <c r="C2" s="65"/>
      <c r="D2" s="65"/>
      <c r="H2" s="65"/>
    </row>
    <row r="3" spans="1:15" ht="39">
      <c r="A3" s="66" t="s">
        <v>46</v>
      </c>
      <c r="B3" s="67"/>
      <c r="C3" s="68" t="str">
        <f>Results!B4</f>
        <v>Yarra Bend CC Relays</v>
      </c>
      <c r="D3" s="9" t="str">
        <f>Results!D4</f>
        <v>Bendigo CC 8K</v>
      </c>
      <c r="E3" s="9" t="str">
        <f>Results!F4</f>
        <v>Sandown Road 10K</v>
      </c>
      <c r="F3" s="12" t="str">
        <f>Results!H4</f>
        <v>Albert Park Road 15K</v>
      </c>
      <c r="G3" s="9" t="str">
        <f>Results!J4</f>
        <v>Sandown Road Relays</v>
      </c>
      <c r="H3" s="9" t="str">
        <f>Results!L4</f>
        <v>Bundoora CC 12K</v>
      </c>
      <c r="I3" s="12" t="str">
        <f>Results!N4</f>
        <v>Frankston CC 16K</v>
      </c>
      <c r="J3" s="91" t="str">
        <f>Results!P4</f>
        <v>Bendigo Coliban Relay</v>
      </c>
      <c r="K3" s="101" t="str">
        <f>Results!R4</f>
        <v>Burnley    1/2 Mara</v>
      </c>
      <c r="L3" s="69" t="str">
        <f>Results!T4</f>
        <v>Tan Relay</v>
      </c>
      <c r="M3" s="70" t="s">
        <v>21</v>
      </c>
      <c r="N3" s="70" t="s">
        <v>35</v>
      </c>
      <c r="O3" s="70" t="s">
        <v>55</v>
      </c>
    </row>
    <row r="4" spans="1:15" ht="12.75">
      <c r="A4" s="71"/>
      <c r="B4" s="18"/>
      <c r="C4" s="94">
        <f>Results!B5</f>
        <v>38472</v>
      </c>
      <c r="D4" s="95">
        <f>Results!D5</f>
        <v>38486</v>
      </c>
      <c r="E4" s="95">
        <f>Results!F5</f>
        <v>38500</v>
      </c>
      <c r="F4" s="95">
        <f>Results!H5</f>
        <v>38529</v>
      </c>
      <c r="G4" s="95">
        <f>Results!J5</f>
        <v>38542</v>
      </c>
      <c r="H4" s="95">
        <f>Results!L5</f>
        <v>38556</v>
      </c>
      <c r="I4" s="95">
        <f>Results!N5</f>
        <v>38570</v>
      </c>
      <c r="J4" s="95">
        <f>Results!P5</f>
        <v>38584</v>
      </c>
      <c r="K4" s="95">
        <f>Results!R5</f>
        <v>38599</v>
      </c>
      <c r="L4" s="96">
        <f>Results!T5</f>
        <v>38613</v>
      </c>
      <c r="M4" s="17"/>
      <c r="N4" s="28"/>
      <c r="O4" s="17"/>
    </row>
    <row r="5" spans="1:15" ht="12.75">
      <c r="A5" s="71"/>
      <c r="B5" s="18"/>
      <c r="C5" s="4"/>
      <c r="D5" s="4"/>
      <c r="E5" s="4"/>
      <c r="F5" s="4"/>
      <c r="G5" s="4"/>
      <c r="H5" s="4"/>
      <c r="I5" s="4"/>
      <c r="J5" s="4"/>
      <c r="K5" s="102"/>
      <c r="L5" s="59"/>
      <c r="M5" s="17"/>
      <c r="N5" s="61"/>
      <c r="O5" s="17"/>
    </row>
    <row r="6" spans="1:15" ht="12.75">
      <c r="A6" s="72"/>
      <c r="B6" s="73"/>
      <c r="C6" s="74"/>
      <c r="D6" s="74"/>
      <c r="E6" s="74"/>
      <c r="F6" s="74"/>
      <c r="G6" s="74"/>
      <c r="H6" s="74"/>
      <c r="I6" s="74"/>
      <c r="J6" s="74"/>
      <c r="K6" s="103"/>
      <c r="L6" s="75"/>
      <c r="M6" s="76"/>
      <c r="N6" s="28"/>
      <c r="O6" s="76"/>
    </row>
    <row r="7" spans="1:15" ht="12.75">
      <c r="A7" s="77">
        <v>1</v>
      </c>
      <c r="B7" s="27" t="str">
        <f>Results!A8</f>
        <v>James Atkinson</v>
      </c>
      <c r="C7" s="78">
        <f>IF(ISBLANK(Results!C8),"",ROUND((Results!C$21-Results!C8+1)/Results!C$21*100,2))</f>
        <v>23.63</v>
      </c>
      <c r="D7" s="79">
        <f>IF(ISBLANK(Results!E8),"",ROUND((Results!E$21-Results!E8+1)/Results!E$21*100,2))</f>
        <v>83.08</v>
      </c>
      <c r="E7" s="79">
        <f>IF(ISBLANK(Results!G8),"",ROUND((Results!G$21-Results!G8+1)/Results!G$21*100,2))</f>
        <v>84.5</v>
      </c>
      <c r="F7" s="79">
        <f>IF(ISBLANK(Results!I8),"",ROUND((Results!I$21-Results!I8+1)/Results!I$21*100,2))</f>
        <v>90.73</v>
      </c>
      <c r="G7" s="79">
        <f>IF(ISBLANK(Results!K8),"",ROUND((Results!K$21-Results!K8+1)/Results!K$21*100,2))</f>
        <v>91.79</v>
      </c>
      <c r="H7" s="79">
        <f>IF(ISBLANK(Results!M8),"",ROUND((Results!M$21-Results!M8+1)/Results!M$21*100,2))</f>
        <v>92.93</v>
      </c>
      <c r="I7" s="79">
        <f>IF(ISBLANK(Results!O8),"",ROUND((Results!O$21-Results!O8+1)/Results!O$21*100,2))</f>
        <v>91.77</v>
      </c>
      <c r="J7" s="79">
        <f>IF(ISBLANK(Results!Q8),"",ROUND((Results!Q$21-Results!Q8+1)/Results!Q$21*100,2))</f>
      </c>
      <c r="K7" s="79">
        <f>IF(ISBLANK(Results!S8),"",ROUND((Results!S$21-Results!S8+1)/Results!S$21*100,2))</f>
        <v>83.17</v>
      </c>
      <c r="L7" s="80">
        <f>IF(ISBLANK(Results!U8),"",ROUND((Results!U$21-Results!U8+1)/Results!U$21*100,2))</f>
        <v>88.28</v>
      </c>
      <c r="M7" s="81">
        <f aca="true" t="shared" si="0" ref="M7:M17">SUM(C7:L7)</f>
        <v>729.88</v>
      </c>
      <c r="N7" s="28" t="e">
        <f>LARGE('Club Trophy'!C10:L10,9)</f>
        <v>#NUM!</v>
      </c>
      <c r="O7" s="81">
        <f aca="true" t="shared" si="1" ref="O7:O17">IF(ISNUMBER(N7),M7-N7,M7)</f>
        <v>729.88</v>
      </c>
    </row>
    <row r="8" spans="1:15" ht="12.75">
      <c r="A8" s="77">
        <f aca="true" t="shared" si="2" ref="A8:A15">1+A7</f>
        <v>2</v>
      </c>
      <c r="B8" s="27" t="str">
        <f>Results!A12</f>
        <v>John Hand</v>
      </c>
      <c r="C8" s="78">
        <f>IF(ISBLANK(Results!C12),"",ROUND((Results!C$21-Results!C12+1)/Results!C$21*100,2))</f>
        <v>68.93</v>
      </c>
      <c r="D8" s="79">
        <f>IF(ISBLANK(Results!E12),"",ROUND((Results!E$21-Results!E12+1)/Results!E$21*100,2))</f>
        <v>74.92</v>
      </c>
      <c r="E8" s="79">
        <f>IF(ISBLANK(Results!G12),"",ROUND((Results!G$21-Results!G12+1)/Results!G$21*100,2))</f>
        <v>76.75</v>
      </c>
      <c r="F8" s="79">
        <f>IF(ISBLANK(Results!I12),"",ROUND((Results!I$21-Results!I12+1)/Results!I$21*100,2))</f>
        <v>42.81</v>
      </c>
      <c r="G8" s="79">
        <f>IF(ISBLANK(Results!K12),"",ROUND((Results!K$21-Results!K12+1)/Results!K$21*100,2))</f>
        <v>68.41</v>
      </c>
      <c r="H8" s="79">
        <f>IF(ISBLANK(Results!M12),"",ROUND((Results!M$21-Results!M12+1)/Results!M$21*100,2))</f>
        <v>74.28</v>
      </c>
      <c r="I8" s="79">
        <f>IF(ISBLANK(Results!O12),"",ROUND((Results!O$21-Results!O12+1)/Results!O$21*100,2))</f>
        <v>83.98</v>
      </c>
      <c r="J8" s="79">
        <f>IF(ISBLANK(Results!Q12),"",ROUND((Results!Q$21-Results!Q12+1)/Results!Q$21*100,2))</f>
      </c>
      <c r="K8" s="79">
        <f>IF(ISBLANK(Results!S12),"",ROUND((Results!S$21-Results!S12+1)/Results!S$21*100,2))</f>
      </c>
      <c r="L8" s="80">
        <f>IF(ISBLANK(Results!U12),"",ROUND((Results!U$21-Results!U12+1)/Results!U$21*100,2))</f>
        <v>28.43</v>
      </c>
      <c r="M8" s="81">
        <f t="shared" si="0"/>
        <v>518.51</v>
      </c>
      <c r="N8" s="28" t="e">
        <f>LARGE('Club Trophy'!C11:L11,9)</f>
        <v>#NUM!</v>
      </c>
      <c r="O8" s="81">
        <f t="shared" si="1"/>
        <v>518.51</v>
      </c>
    </row>
    <row r="9" spans="1:15" ht="12.75">
      <c r="A9" s="77">
        <f t="shared" si="2"/>
        <v>3</v>
      </c>
      <c r="B9" s="27" t="str">
        <f>Results!A10</f>
        <v>Michael Harvey</v>
      </c>
      <c r="C9" s="78">
        <f>IF(ISBLANK(Results!C10),"",ROUND((Results!C$21-Results!C10+1)/Results!C$21*100,2))</f>
        <v>49.67</v>
      </c>
      <c r="D9" s="79">
        <f>IF(ISBLANK(Results!E10),"",ROUND((Results!E$21-Results!E10+1)/Results!E$21*100,2))</f>
        <v>57.7</v>
      </c>
      <c r="E9" s="79">
        <f>IF(ISBLANK(Results!G10),"",ROUND((Results!G$21-Results!G10+1)/Results!G$21*100,2))</f>
        <v>59</v>
      </c>
      <c r="F9" s="79">
        <f>IF(ISBLANK(Results!I10),"",ROUND((Results!I$21-Results!I10+1)/Results!I$21*100,2))</f>
        <v>63.9</v>
      </c>
      <c r="G9" s="79">
        <f>IF(ISBLANK(Results!K10),"",ROUND((Results!K$21-Results!K10+1)/Results!K$21*100,2))</f>
        <v>46.27</v>
      </c>
      <c r="H9" s="79">
        <f>IF(ISBLANK(Results!M10),"",ROUND((Results!M$21-Results!M10+1)/Results!M$21*100,2))</f>
        <v>66.24</v>
      </c>
      <c r="I9" s="79">
        <f>IF(ISBLANK(Results!O10),"",ROUND((Results!O$21-Results!O10+1)/Results!O$21*100,2))</f>
        <v>64.07</v>
      </c>
      <c r="J9" s="79">
        <f>IF(ISBLANK(Results!Q10),"",ROUND((Results!Q$21-Results!Q10+1)/Results!Q$21*100,2))</f>
      </c>
      <c r="K9" s="79">
        <f>IF(ISBLANK(Results!S10),"",ROUND((Results!S$21-Results!S10+1)/Results!S$21*100,2))</f>
        <v>72.12</v>
      </c>
      <c r="L9" s="80">
        <f>IF(ISBLANK(Results!U10),"",ROUND((Results!U$21-Results!U10+1)/Results!U$21*100,2))</f>
      </c>
      <c r="M9" s="81">
        <f t="shared" si="0"/>
        <v>478.97</v>
      </c>
      <c r="N9" s="28" t="e">
        <f>LARGE('Club Trophy'!C13:L13,9)</f>
        <v>#NUM!</v>
      </c>
      <c r="O9" s="81">
        <f t="shared" si="1"/>
        <v>478.97</v>
      </c>
    </row>
    <row r="10" spans="1:15" ht="12.75">
      <c r="A10" s="77">
        <f t="shared" si="2"/>
        <v>4</v>
      </c>
      <c r="B10" s="27" t="str">
        <f>Results!A9</f>
        <v>Chris Knott</v>
      </c>
      <c r="C10" s="78">
        <f>IF(ISBLANK(Results!C9),"",ROUND((Results!C$21-Results!C9+1)/Results!C$21*100,2))</f>
        <v>69.8</v>
      </c>
      <c r="D10" s="79">
        <f>IF(ISBLANK(Results!E9),"",ROUND((Results!E$21-Results!E9+1)/Results!E$21*100,2))</f>
        <v>67.67</v>
      </c>
      <c r="E10" s="79">
        <f>IF(ISBLANK(Results!G9),"",ROUND((Results!G$21-Results!G9+1)/Results!G$21*100,2))</f>
      </c>
      <c r="F10" s="79">
        <f>IF(ISBLANK(Results!I9),"",ROUND((Results!I$21-Results!I9+1)/Results!I$21*100,2))</f>
        <v>73.48</v>
      </c>
      <c r="G10" s="79">
        <f>IF(ISBLANK(Results!K9),"",ROUND((Results!K$21-Results!K9+1)/Results!K$21*100,2))</f>
        <v>68.16</v>
      </c>
      <c r="H10" s="79">
        <f>IF(ISBLANK(Results!M9),"",ROUND((Results!M$21-Results!M9+1)/Results!M$21*100,2))</f>
        <v>68.17</v>
      </c>
      <c r="I10" s="79">
        <f>IF(ISBLANK(Results!O9),"",ROUND((Results!O$21-Results!O9+1)/Results!O$21*100,2))</f>
      </c>
      <c r="J10" s="79">
        <f>IF(ISBLANK(Results!Q9),"",ROUND((Results!Q$21-Results!Q9+1)/Results!Q$21*100,2))</f>
      </c>
      <c r="K10" s="79">
        <f>IF(ISBLANK(Results!S9),"",ROUND((Results!S$21-Results!S9+1)/Results!S$21*100,2))</f>
      </c>
      <c r="L10" s="80">
        <f>IF(ISBLANK(Results!U9),"",ROUND((Results!U$21-Results!U9+1)/Results!U$21*100,2))</f>
        <v>70.57</v>
      </c>
      <c r="M10" s="81">
        <f t="shared" si="0"/>
        <v>417.85</v>
      </c>
      <c r="N10" s="28" t="e">
        <f>LARGE('Club Trophy'!C18:L18,9)</f>
        <v>#NUM!</v>
      </c>
      <c r="O10" s="81">
        <f t="shared" si="1"/>
        <v>417.85</v>
      </c>
    </row>
    <row r="11" spans="1:15" ht="12.75">
      <c r="A11" s="77">
        <f t="shared" si="2"/>
        <v>5</v>
      </c>
      <c r="B11" s="27" t="str">
        <f>Results!A11</f>
        <v>Michael Young</v>
      </c>
      <c r="C11" s="78">
        <f>IF(ISBLANK(Results!C11),"",ROUND((Results!C$21-Results!C11+1)/Results!C$21*100,2))</f>
      </c>
      <c r="D11" s="79">
        <f>IF(ISBLANK(Results!E11),"",ROUND((Results!E$21-Results!E11+1)/Results!E$21*100,2))</f>
        <v>55.29</v>
      </c>
      <c r="E11" s="79">
        <f>IF(ISBLANK(Results!G11),"",ROUND((Results!G$21-Results!G11+1)/Results!G$21*100,2))</f>
        <v>62</v>
      </c>
      <c r="F11" s="79">
        <f>IF(ISBLANK(Results!I11),"",ROUND((Results!I$21-Results!I11+1)/Results!I$21*100,2))</f>
        <v>63.58</v>
      </c>
      <c r="G11" s="79">
        <f>IF(ISBLANK(Results!K11),"",ROUND((Results!K$21-Results!K11+1)/Results!K$21*100,2))</f>
        <v>66.42</v>
      </c>
      <c r="H11" s="79">
        <f>IF(ISBLANK(Results!M11),"",ROUND((Results!M$21-Results!M11+1)/Results!M$21*100,2))</f>
        <v>61.74</v>
      </c>
      <c r="I11" s="79">
        <f>IF(ISBLANK(Results!O11),"",ROUND((Results!O$21-Results!O11+1)/Results!O$21*100,2))</f>
        <v>53.68</v>
      </c>
      <c r="J11" s="79">
        <f>IF(ISBLANK(Results!Q11),"",ROUND((Results!Q$21-Results!Q11+1)/Results!Q$21*100,2))</f>
      </c>
      <c r="K11" s="79">
        <f>IF(ISBLANK(Results!S11),"",ROUND((Results!S$21-Results!S11+1)/Results!S$21*100,2))</f>
      </c>
      <c r="L11" s="80">
        <f>IF(ISBLANK(Results!U11),"",ROUND((Results!U$21-Results!U11+1)/Results!U$21*100,2))</f>
      </c>
      <c r="M11" s="81">
        <f t="shared" si="0"/>
        <v>362.71000000000004</v>
      </c>
      <c r="N11" s="28" t="e">
        <f>LARGE('Club Trophy'!C12:L12,9)</f>
        <v>#NUM!</v>
      </c>
      <c r="O11" s="81">
        <f t="shared" si="1"/>
        <v>362.71000000000004</v>
      </c>
    </row>
    <row r="12" spans="1:15" ht="12.75">
      <c r="A12" s="77">
        <f t="shared" si="2"/>
        <v>6</v>
      </c>
      <c r="B12" s="27" t="str">
        <f>Results!A13</f>
        <v>John Nolan</v>
      </c>
      <c r="C12" s="78">
        <f>IF(ISBLANK(Results!C13),"",ROUND((Results!C$21-Results!C13+1)/Results!C$21*100,2))</f>
        <v>18.6</v>
      </c>
      <c r="D12" s="79">
        <f>IF(ISBLANK(Results!E13),"",ROUND((Results!E$21-Results!E13+1)/Results!E$21*100,2))</f>
      </c>
      <c r="E12" s="79">
        <f>IF(ISBLANK(Results!G13),"",ROUND((Results!G$21-Results!G13+1)/Results!G$21*100,2))</f>
      </c>
      <c r="F12" s="79">
        <f>IF(ISBLANK(Results!I13),"",ROUND((Results!I$21-Results!I13+1)/Results!I$21*100,2))</f>
      </c>
      <c r="G12" s="79">
        <f>IF(ISBLANK(Results!K13),"",ROUND((Results!K$21-Results!K13+1)/Results!K$21*100,2))</f>
        <v>20.15</v>
      </c>
      <c r="H12" s="79">
        <f>IF(ISBLANK(Results!M13),"",ROUND((Results!M$21-Results!M13+1)/Results!M$21*100,2))</f>
        <v>20.26</v>
      </c>
      <c r="I12" s="79">
        <f>IF(ISBLANK(Results!O13),"",ROUND((Results!O$21-Results!O13+1)/Results!O$21*100,2))</f>
        <v>15.58</v>
      </c>
      <c r="J12" s="79">
        <f>IF(ISBLANK(Results!Q13),"",ROUND((Results!Q$21-Results!Q13+1)/Results!Q$21*100,2))</f>
      </c>
      <c r="K12" s="79">
        <f>IF(ISBLANK(Results!S13),"",ROUND((Results!S$21-Results!S13+1)/Results!S$21*100,2))</f>
      </c>
      <c r="L12" s="80">
        <f>IF(ISBLANK(Results!U13),"",ROUND((Results!U$21-Results!U13+1)/Results!U$21*100,2))</f>
        <v>15.96</v>
      </c>
      <c r="M12" s="81">
        <f t="shared" si="0"/>
        <v>90.55000000000001</v>
      </c>
      <c r="N12" s="28" t="e">
        <f>LARGE('Club Trophy'!C15:L15,9)</f>
        <v>#NUM!</v>
      </c>
      <c r="O12" s="81">
        <f t="shared" si="1"/>
        <v>90.55000000000001</v>
      </c>
    </row>
    <row r="13" spans="1:15" ht="12.75">
      <c r="A13" s="77">
        <f t="shared" si="2"/>
        <v>7</v>
      </c>
      <c r="B13" s="27" t="str">
        <f>Results!A17</f>
        <v>James McEniry</v>
      </c>
      <c r="C13" s="78">
        <f>IF(ISBLANK(Results!C17),"",ROUND((Results!C$21-Results!C17+1)/Results!C$21*100,2))</f>
      </c>
      <c r="D13" s="79">
        <f>IF(ISBLANK(Results!E17),"",ROUND((Results!E$21-Results!E17+1)/Results!E$21*100,2))</f>
      </c>
      <c r="E13" s="79">
        <f>IF(ISBLANK(Results!G17),"",ROUND((27-Results!G17+1)/27*100,2))</f>
      </c>
      <c r="F13" s="79">
        <f>IF(ISBLANK(Results!I17),"",ROUND((20-Results!I17+1)/20*100,2))</f>
      </c>
      <c r="G13" s="79">
        <f>IF(ISBLANK(Results!K17),"",ROUND((Results!K$21-Results!K17+1)/Results!K$21*100,2))</f>
      </c>
      <c r="H13" s="79">
        <f>IF(ISBLANK(Results!M17),"",ROUND((Results!M$21-Results!M17+1)/Results!M$21*100,2))</f>
      </c>
      <c r="I13" s="79">
        <f>IF(ISBLANK(Results!O17),"",ROUND((Results!O$21-Results!O17+1)/Results!O$21*100,2))</f>
      </c>
      <c r="J13" s="79">
        <f>IF(ISBLANK(Results!Q17),"",ROUND((Results!Q$21-Results!Q17+1)/Results!Q$21*100,2))</f>
      </c>
      <c r="K13" s="79">
        <f>IF(ISBLANK(Results!S17),"",ROUND((Results!S$21-Results!S17+1)/Results!S$21*100,2))</f>
      </c>
      <c r="L13" s="80">
        <f>IF(ISBLANK(Results!U17),"",ROUND((Results!U$21-Results!U17+1)/Results!U$21*100,2))</f>
        <v>67.33</v>
      </c>
      <c r="M13" s="81">
        <f t="shared" si="0"/>
        <v>67.33</v>
      </c>
      <c r="N13" s="28" t="e">
        <f>LARGE('Club Trophy'!C21:L21,9)</f>
        <v>#NUM!</v>
      </c>
      <c r="O13" s="81">
        <f t="shared" si="1"/>
        <v>67.33</v>
      </c>
    </row>
    <row r="14" spans="1:15" ht="12.75">
      <c r="A14" s="77">
        <f t="shared" si="2"/>
        <v>8</v>
      </c>
      <c r="B14" s="27" t="str">
        <f>Results!A15</f>
        <v>Clyde Riddoch</v>
      </c>
      <c r="C14" s="78">
        <f>IF(ISBLANK(Results!C15),"",ROUND((Results!C$21-Results!C15+1)/Results!C$21*100,2))</f>
        <v>7.22</v>
      </c>
      <c r="D14" s="79">
        <f>IF(ISBLANK(Results!E15),"",ROUND((Results!E$21-Results!E15+1)/Results!E$21*100,2))</f>
        <v>9.97</v>
      </c>
      <c r="E14" s="79">
        <f>IF(ISBLANK(Results!G15),"",ROUND((Results!G$21-Results!G15+1)/Results!G$21*100,2))</f>
        <v>3.75</v>
      </c>
      <c r="F14" s="79">
        <f>IF(ISBLANK(Results!I15),"",ROUND((Results!I$21-Results!I15+1)/Results!I$21*100,2))</f>
        <v>3.51</v>
      </c>
      <c r="G14" s="79">
        <f>IF(ISBLANK(Results!K15),"",ROUND((Results!K$21-Results!K15+1)/Results!K$21*100,2))</f>
        <v>3.23</v>
      </c>
      <c r="H14" s="79">
        <f>IF(ISBLANK(Results!M15),"",ROUND((Results!M$21-Results!M15+1)/Results!M$21*100,2))</f>
        <v>10.29</v>
      </c>
      <c r="I14" s="79">
        <f>IF(ISBLANK(Results!O15),"",ROUND((Results!O$21-Results!O15+1)/Results!O$21*100,2))</f>
      </c>
      <c r="J14" s="79">
        <f>IF(ISBLANK(Results!Q15),"",ROUND((Results!Q$21-Results!Q15+1)/Results!Q$21*100,2))</f>
      </c>
      <c r="K14" s="79">
        <f>IF(ISBLANK(Results!S15),"",ROUND((Results!S$21-Results!S15+1)/Results!S$21*100,2))</f>
        <v>7.21</v>
      </c>
      <c r="L14" s="80">
        <f>IF(ISBLANK(Results!U15),"",ROUND((Results!U$21-Results!U15+1)/Results!U$21*100,2))</f>
      </c>
      <c r="M14" s="81">
        <f t="shared" si="0"/>
        <v>45.18</v>
      </c>
      <c r="N14" s="28" t="e">
        <f>LARGE('Club Trophy'!C19:L19,9)</f>
        <v>#NUM!</v>
      </c>
      <c r="O14" s="81">
        <f t="shared" si="1"/>
        <v>45.18</v>
      </c>
    </row>
    <row r="15" spans="1:15" ht="12.75">
      <c r="A15" s="77">
        <f t="shared" si="2"/>
        <v>9</v>
      </c>
      <c r="B15" s="27" t="str">
        <f>Results!A14</f>
        <v>Peter Hannaford</v>
      </c>
      <c r="C15" s="78">
        <f>IF(ISBLANK(Results!C14),"",ROUND((Results!C$21-Results!C14+1)/Results!C$21*100,2))</f>
      </c>
      <c r="D15" s="79">
        <f>IF(ISBLANK(Results!E14),"",ROUND((Results!E$21-Results!E14+1)/Results!E$21*100,2))</f>
      </c>
      <c r="E15" s="79">
        <f>IF(ISBLANK(Results!G14),"",ROUND((Results!G$21-Results!G14+1)/Results!G$21*100,2))</f>
      </c>
      <c r="F15" s="79">
        <f>IF(ISBLANK(Results!I14),"",ROUND((Results!I$21-Results!I14+1)/Results!I$21*100,2))</f>
      </c>
      <c r="G15" s="79">
        <f>IF(ISBLANK(Results!K14),"",ROUND((Results!K$21-Results!K14+1)/Results!K$21*100,2))</f>
      </c>
      <c r="H15" s="79">
        <f>IF(ISBLANK(Results!M14),"",ROUND((Results!M$21-Results!M14+1)/Results!M$21*100,2))</f>
        <v>11.9</v>
      </c>
      <c r="I15" s="79">
        <f>IF(ISBLANK(Results!O14),"",ROUND((Results!O$21-Results!O14+1)/Results!O$21*100,2))</f>
        <v>9.96</v>
      </c>
      <c r="J15" s="79">
        <f>IF(ISBLANK(Results!Q14),"",ROUND((Results!Q$21-Results!Q14+1)/Results!Q$21*100,2))</f>
      </c>
      <c r="K15" s="79">
        <f>IF(ISBLANK(Results!S14),"",ROUND((Results!S$21-Results!S14+1)/Results!S$21*100,2))</f>
        <v>16.35</v>
      </c>
      <c r="L15" s="80">
        <f>IF(ISBLANK(Results!U14),"",ROUND((Results!U$21-Results!U14+1)/Results!U$21*100,2))</f>
      </c>
      <c r="M15" s="81">
        <f t="shared" si="0"/>
        <v>38.21</v>
      </c>
      <c r="N15" s="28" t="e">
        <f>LARGE('Club Trophy'!#REF!,9)</f>
        <v>#REF!</v>
      </c>
      <c r="O15" s="81">
        <f t="shared" si="1"/>
        <v>38.21</v>
      </c>
    </row>
    <row r="16" spans="1:15" ht="12.75" hidden="1">
      <c r="A16" s="77">
        <f>1+A13</f>
        <v>8</v>
      </c>
      <c r="B16" s="27" t="str">
        <f>Results!A16</f>
        <v>David Ward</v>
      </c>
      <c r="C16" s="78">
        <f>IF(ISBLANK(Results!C16),"",ROUND((Results!C$21-Results!C16+1)/Results!C$21*100,2))</f>
      </c>
      <c r="D16" s="79">
        <f>IF(ISBLANK(Results!E16),"",ROUND((Results!E$21-Results!E16+1)/Results!E$21*100,2))</f>
      </c>
      <c r="E16" s="79">
        <f>IF(ISBLANK(Results!G16),"",ROUND((27-Results!G16+1)/27*100,2))</f>
      </c>
      <c r="F16" s="79">
        <f>IF(ISBLANK(Results!I16),"",ROUND((20-Results!I16+1)/20*100,2))</f>
      </c>
      <c r="G16" s="79">
        <f>IF(ISBLANK(Results!K16),"",ROUND((Results!K$21-Results!K16+1)/Results!K$21*100,2))</f>
      </c>
      <c r="H16" s="79">
        <f>IF(ISBLANK(Results!M16),"",ROUND((Results!M$21-Results!M16+1)/Results!M$21*100,2))</f>
      </c>
      <c r="I16" s="79">
        <f>IF(ISBLANK(Results!O16),"",ROUND((Results!O$21-Results!O16+1)/Results!O$21*100,2))</f>
      </c>
      <c r="J16" s="79">
        <f>IF(ISBLANK(Results!Q16),"",ROUND((Results!Q$21-Results!Q16+1)/Results!Q$21*100,2))</f>
      </c>
      <c r="K16" s="79">
        <f>IF(ISBLANK(Results!S16),"",ROUND((Results!S$21-Results!S16+1)/Results!S$21*100,2))</f>
      </c>
      <c r="L16" s="80">
        <f>IF(ISBLANK(Results!U16),"",ROUND((Results!U$21-Results!U16+1)/Results!U$21*100,2))</f>
      </c>
      <c r="M16" s="81">
        <f t="shared" si="0"/>
        <v>0</v>
      </c>
      <c r="N16" s="28" t="e">
        <f>LARGE('Club Trophy'!C20:L20,9)</f>
        <v>#NUM!</v>
      </c>
      <c r="O16" s="81">
        <f t="shared" si="1"/>
        <v>0</v>
      </c>
    </row>
    <row r="17" spans="1:15" ht="12.75" hidden="1">
      <c r="A17" s="77">
        <f>1+A14</f>
        <v>9</v>
      </c>
      <c r="B17" s="27" t="str">
        <f>Results!A18</f>
        <v>Warren Holst</v>
      </c>
      <c r="C17" s="78">
        <f>IF(ISBLANK(Results!C18),"",ROUND((Results!C$21-Results!C18+1)/Results!C$21*100,2))</f>
      </c>
      <c r="D17" s="79">
        <f>IF(ISBLANK(Results!E18),"",ROUND((Results!E$21-Results!E18+1)/Results!E$21*100,2))</f>
      </c>
      <c r="E17" s="79">
        <f>IF(ISBLANK(Results!G18),"",ROUND((Results!G$21-Results!G18+1)/Results!G$21*100,2))</f>
      </c>
      <c r="F17" s="79">
        <f>IF(ISBLANK(Results!I18),"",ROUND((Results!I$21-Results!I18+1)/Results!I$21*100,2))</f>
      </c>
      <c r="G17" s="79">
        <f>IF(ISBLANK(Results!K18),"",ROUND((Results!K$21-Results!K18+1)/Results!K$21*100,2))</f>
      </c>
      <c r="H17" s="79">
        <f>IF(ISBLANK(Results!M18),"",ROUND((Results!M$21-Results!M18+1)/Results!M$21*100,2))</f>
      </c>
      <c r="I17" s="79">
        <f>IF(ISBLANK(Results!O18),"",ROUND((Results!O$21-Results!O18+1)/Results!O$21*100,2))</f>
      </c>
      <c r="J17" s="79">
        <f>IF(ISBLANK(Results!Q18),"",ROUND((Results!Q$21-Results!Q18+1)/Results!Q$21*100,2))</f>
      </c>
      <c r="K17" s="79">
        <f>IF(ISBLANK(Results!S18),"",ROUND((Results!S$21-Results!S18+1)/Results!S$21*100,2))</f>
      </c>
      <c r="L17" s="80">
        <f>IF(ISBLANK(Results!U18),"",ROUND((Results!U$21-Results!U18+1)/Results!U$21*100,2))</f>
      </c>
      <c r="M17" s="81">
        <f t="shared" si="0"/>
        <v>0</v>
      </c>
      <c r="N17" s="28" t="e">
        <f>LARGE('Club Trophy'!C14:L14,9)</f>
        <v>#NUM!</v>
      </c>
      <c r="O17" s="81">
        <f t="shared" si="1"/>
        <v>0</v>
      </c>
    </row>
    <row r="18" spans="1:15" ht="12.75">
      <c r="A18" s="82"/>
      <c r="B18" s="83"/>
      <c r="C18" s="84"/>
      <c r="D18" s="84"/>
      <c r="E18" s="84"/>
      <c r="F18" s="84"/>
      <c r="G18" s="84"/>
      <c r="H18" s="84"/>
      <c r="I18" s="84"/>
      <c r="J18" s="84"/>
      <c r="K18" s="53"/>
      <c r="L18" s="85"/>
      <c r="M18" s="86"/>
      <c r="N18" s="61"/>
      <c r="O18" s="86"/>
    </row>
    <row r="19" spans="1:15" ht="12.75">
      <c r="A19" s="42"/>
      <c r="B19" s="6"/>
      <c r="C19" s="79"/>
      <c r="D19" s="79"/>
      <c r="E19" s="79"/>
      <c r="F19" s="79"/>
      <c r="G19" s="79"/>
      <c r="H19" s="79"/>
      <c r="I19" s="79"/>
      <c r="J19" s="79"/>
      <c r="K19" s="6"/>
      <c r="M19" s="6"/>
      <c r="O19" s="31"/>
    </row>
    <row r="20" spans="1:15" ht="12.75">
      <c r="A20" s="87" t="s">
        <v>22</v>
      </c>
      <c r="H20" s="65"/>
      <c r="K20" s="6"/>
      <c r="M20" s="36"/>
      <c r="O20" s="31"/>
    </row>
    <row r="21" spans="1:15" ht="12.75">
      <c r="A21" s="88" t="s">
        <v>23</v>
      </c>
      <c r="B21" s="79"/>
      <c r="C21" s="79"/>
      <c r="D21" s="79"/>
      <c r="E21" s="6"/>
      <c r="F21" s="79"/>
      <c r="G21" s="79"/>
      <c r="H21" s="79"/>
      <c r="I21" s="6"/>
      <c r="J21" s="79"/>
      <c r="K21" s="6"/>
      <c r="M21" s="6"/>
      <c r="O21" s="31"/>
    </row>
    <row r="22" spans="1:15" ht="12.75">
      <c r="A22" s="89"/>
      <c r="B22" s="79"/>
      <c r="C22" s="79"/>
      <c r="D22" s="79"/>
      <c r="E22" s="6"/>
      <c r="F22" s="79"/>
      <c r="G22" s="79"/>
      <c r="H22" s="79"/>
      <c r="I22" s="6"/>
      <c r="J22" s="79"/>
      <c r="K22" s="6"/>
      <c r="M22" s="6"/>
      <c r="O22" s="31"/>
    </row>
    <row r="23" spans="1:13" ht="12.75" hidden="1">
      <c r="A23" s="88" t="s">
        <v>24</v>
      </c>
      <c r="B23" s="79"/>
      <c r="C23" s="79" t="s">
        <v>25</v>
      </c>
      <c r="D23" s="79"/>
      <c r="E23" s="6"/>
      <c r="F23" s="79"/>
      <c r="G23" s="79"/>
      <c r="I23" s="79" t="s">
        <v>26</v>
      </c>
      <c r="J23" s="79"/>
      <c r="K23" s="6"/>
      <c r="M23" s="6"/>
    </row>
    <row r="24" spans="1:13" ht="12.75" hidden="1">
      <c r="A24" s="88"/>
      <c r="B24" s="79"/>
      <c r="C24" s="79"/>
      <c r="D24" s="79"/>
      <c r="E24" s="6"/>
      <c r="F24" s="79"/>
      <c r="G24" s="79"/>
      <c r="H24" s="79"/>
      <c r="I24" s="6"/>
      <c r="J24" s="79"/>
      <c r="K24" s="6"/>
      <c r="M24" s="6"/>
    </row>
    <row r="25" spans="1:13" ht="12.75">
      <c r="A25" s="88" t="s">
        <v>27</v>
      </c>
      <c r="B25" s="79"/>
      <c r="C25" s="79"/>
      <c r="D25" s="79" t="s">
        <v>28</v>
      </c>
      <c r="E25" s="6"/>
      <c r="F25" s="79"/>
      <c r="H25" s="79"/>
      <c r="I25" s="6"/>
      <c r="J25" s="79"/>
      <c r="K25" s="6"/>
      <c r="M25" s="36"/>
    </row>
    <row r="26" spans="1:11" ht="12.75">
      <c r="A26" s="88"/>
      <c r="B26" s="79"/>
      <c r="C26" s="79"/>
      <c r="D26" s="79" t="s">
        <v>29</v>
      </c>
      <c r="E26" s="6"/>
      <c r="F26" s="79"/>
      <c r="G26" s="79"/>
      <c r="H26" s="79"/>
      <c r="I26" s="6"/>
      <c r="J26" s="79"/>
      <c r="K26" s="6"/>
    </row>
    <row r="27" spans="1:11" ht="12.75">
      <c r="A27" s="88"/>
      <c r="B27" s="79"/>
      <c r="C27" s="79"/>
      <c r="D27" s="79" t="s">
        <v>30</v>
      </c>
      <c r="E27" s="6"/>
      <c r="F27" s="79"/>
      <c r="G27" s="79"/>
      <c r="H27" s="79"/>
      <c r="I27" s="6"/>
      <c r="J27" s="79"/>
      <c r="K27" s="6"/>
    </row>
    <row r="28" spans="1:11" ht="12.75">
      <c r="A28" s="88"/>
      <c r="B28" s="79"/>
      <c r="C28" s="79"/>
      <c r="D28" s="79"/>
      <c r="E28" s="6"/>
      <c r="F28" s="79"/>
      <c r="G28" s="79"/>
      <c r="H28" s="79"/>
      <c r="I28" s="6"/>
      <c r="J28" s="79"/>
      <c r="K28" s="6"/>
    </row>
    <row r="29" spans="1:11" ht="12.75">
      <c r="A29" s="88" t="s">
        <v>31</v>
      </c>
      <c r="B29" s="79"/>
      <c r="C29" s="79"/>
      <c r="D29" s="79"/>
      <c r="E29" s="6"/>
      <c r="F29" s="79"/>
      <c r="G29" s="79"/>
      <c r="H29" s="79"/>
      <c r="I29" s="6"/>
      <c r="J29" s="79"/>
      <c r="K29" s="6"/>
    </row>
    <row r="30" spans="1:11" ht="12.75">
      <c r="A30" s="88" t="s">
        <v>41</v>
      </c>
      <c r="B30" s="79"/>
      <c r="C30" s="79"/>
      <c r="D30" s="79"/>
      <c r="E30" s="6"/>
      <c r="F30" s="79"/>
      <c r="G30" s="79"/>
      <c r="H30" s="79"/>
      <c r="I30" s="6"/>
      <c r="J30" s="79"/>
      <c r="K30" s="6"/>
    </row>
    <row r="31" spans="1:11" ht="12.75">
      <c r="A31" s="88"/>
      <c r="B31" s="79"/>
      <c r="C31" s="79"/>
      <c r="D31" s="79"/>
      <c r="E31" s="6"/>
      <c r="F31" s="79"/>
      <c r="G31" s="79"/>
      <c r="H31" s="79"/>
      <c r="I31" s="6"/>
      <c r="J31" s="79"/>
      <c r="K31" s="6"/>
    </row>
    <row r="32" spans="1:10" ht="12.75">
      <c r="A32" s="89"/>
      <c r="B32" s="79"/>
      <c r="C32" s="79"/>
      <c r="D32" s="79"/>
      <c r="E32" s="6"/>
      <c r="F32" s="79"/>
      <c r="G32" s="79"/>
      <c r="H32" s="79"/>
      <c r="I32" s="6"/>
      <c r="J32" s="79"/>
    </row>
    <row r="33" spans="1:10" ht="12.75">
      <c r="A33" s="88" t="s">
        <v>32</v>
      </c>
      <c r="B33" s="79"/>
      <c r="C33" s="79"/>
      <c r="D33" s="79"/>
      <c r="E33" s="6"/>
      <c r="F33" s="79"/>
      <c r="G33" s="79"/>
      <c r="H33" s="79"/>
      <c r="I33" s="6"/>
      <c r="J33" s="79"/>
    </row>
    <row r="34" spans="1:8" ht="12.75">
      <c r="A34" s="6" t="s">
        <v>33</v>
      </c>
      <c r="H34" s="65"/>
    </row>
  </sheetData>
  <sheetProtection/>
  <printOptions/>
  <pageMargins left="0.75" right="0.75" top="0.57" bottom="0.48" header="0.5" footer="0.5"/>
  <pageSetup fitToHeight="1" fitToWidth="1" horizontalDpi="360" verticalDpi="36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and Vicky</dc:creator>
  <cp:keywords/>
  <dc:description/>
  <cp:lastModifiedBy>CWK</cp:lastModifiedBy>
  <cp:lastPrinted>2015-05-19T04:25:30Z</cp:lastPrinted>
  <dcterms:created xsi:type="dcterms:W3CDTF">2001-06-03T13:48:08Z</dcterms:created>
  <dcterms:modified xsi:type="dcterms:W3CDTF">2015-05-19T04:25:39Z</dcterms:modified>
  <cp:category/>
  <cp:version/>
  <cp:contentType/>
  <cp:contentStatus/>
</cp:coreProperties>
</file>